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360" windowHeight="93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'Foglio1'!$A$1:$M$68</definedName>
  </definedNames>
  <calcPr fullCalcOnLoad="1"/>
</workbook>
</file>

<file path=xl/sharedStrings.xml><?xml version="1.0" encoding="utf-8"?>
<sst xmlns="http://schemas.openxmlformats.org/spreadsheetml/2006/main" count="85" uniqueCount="60">
  <si>
    <t xml:space="preserve">      M=</t>
  </si>
  <si>
    <t>kg</t>
  </si>
  <si>
    <t xml:space="preserve">      A=</t>
  </si>
  <si>
    <t xml:space="preserve">      T1=</t>
  </si>
  <si>
    <t>°C</t>
  </si>
  <si>
    <t xml:space="preserve">    T2=</t>
  </si>
  <si>
    <t xml:space="preserve">    V2=</t>
  </si>
  <si>
    <t xml:space="preserve">    z2=</t>
  </si>
  <si>
    <t xml:space="preserve">  NUMERO DI MATRICOLA</t>
  </si>
  <si>
    <t xml:space="preserve">     DATI:</t>
  </si>
  <si>
    <t xml:space="preserve">    Ma=</t>
  </si>
  <si>
    <t xml:space="preserve">    V1=</t>
  </si>
  <si>
    <t xml:space="preserve">    Ptot=</t>
  </si>
  <si>
    <t>Primo esercizio - Termodinamica</t>
  </si>
  <si>
    <t>Secondo esercizio - Termodinamica</t>
  </si>
  <si>
    <r>
      <t xml:space="preserve">    </t>
    </r>
    <r>
      <rPr>
        <b/>
        <sz val="12"/>
        <rFont val="Arial"/>
        <family val="2"/>
      </rPr>
      <t xml:space="preserve"> L=</t>
    </r>
  </si>
  <si>
    <r>
      <t xml:space="preserve"> D</t>
    </r>
    <r>
      <rPr>
        <b/>
        <sz val="12"/>
        <rFont val="Arial"/>
        <family val="2"/>
      </rPr>
      <t>S=</t>
    </r>
  </si>
  <si>
    <t>pa</t>
  </si>
  <si>
    <t>m</t>
  </si>
  <si>
    <t xml:space="preserve">      x1=</t>
  </si>
  <si>
    <t xml:space="preserve">      v1=</t>
  </si>
  <si>
    <t xml:space="preserve">      x2=</t>
  </si>
  <si>
    <t xml:space="preserve">      v2=</t>
  </si>
  <si>
    <t xml:space="preserve">     V2=</t>
  </si>
  <si>
    <t xml:space="preserve">     z2=</t>
  </si>
  <si>
    <t xml:space="preserve">      L=</t>
  </si>
  <si>
    <t>Terzo esercizio - Termodinamica</t>
  </si>
  <si>
    <t xml:space="preserve">    V=</t>
  </si>
  <si>
    <t xml:space="preserve">    T1=</t>
  </si>
  <si>
    <t xml:space="preserve"> f1=</t>
  </si>
  <si>
    <t xml:space="preserve"> f2=</t>
  </si>
  <si>
    <t xml:space="preserve">      P1=</t>
  </si>
  <si>
    <t xml:space="preserve">      Pa=</t>
  </si>
  <si>
    <t xml:space="preserve">      Ma=</t>
  </si>
  <si>
    <t xml:space="preserve">      J1=</t>
  </si>
  <si>
    <t xml:space="preserve">      Ps=</t>
  </si>
  <si>
    <t xml:space="preserve">     Mh2o=</t>
  </si>
  <si>
    <t xml:space="preserve">      Hl=</t>
  </si>
  <si>
    <t xml:space="preserve">     J2=</t>
  </si>
  <si>
    <t xml:space="preserve">     T2=</t>
  </si>
  <si>
    <t xml:space="preserve"> hipT2=</t>
  </si>
  <si>
    <r>
      <t>m</t>
    </r>
    <r>
      <rPr>
        <i/>
        <vertAlign val="superscript"/>
        <sz val="12"/>
        <rFont val="Arial"/>
        <family val="2"/>
      </rPr>
      <t>2</t>
    </r>
  </si>
  <si>
    <r>
      <t>m</t>
    </r>
    <r>
      <rPr>
        <vertAlign val="superscript"/>
        <sz val="12"/>
        <rFont val="Arial"/>
        <family val="2"/>
      </rPr>
      <t>3</t>
    </r>
  </si>
  <si>
    <t>J</t>
  </si>
  <si>
    <t>J/°K</t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</si>
  <si>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/kg</t>
    </r>
  </si>
  <si>
    <r>
      <t>kg</t>
    </r>
    <r>
      <rPr>
        <b/>
        <vertAlign val="subscript"/>
        <sz val="12"/>
        <rFont val="Arial"/>
        <family val="2"/>
      </rPr>
      <t>a</t>
    </r>
  </si>
  <si>
    <r>
      <t>kg</t>
    </r>
    <r>
      <rPr>
        <vertAlign val="subscript"/>
        <sz val="12"/>
        <rFont val="Arial"/>
        <family val="2"/>
      </rPr>
      <t>v</t>
    </r>
    <r>
      <rPr>
        <sz val="12"/>
        <rFont val="Arial"/>
        <family val="2"/>
      </rPr>
      <t>/kg</t>
    </r>
    <r>
      <rPr>
        <vertAlign val="subscript"/>
        <sz val="12"/>
        <rFont val="Arial"/>
        <family val="2"/>
      </rPr>
      <t>a</t>
    </r>
  </si>
  <si>
    <t>kJ/kg</t>
  </si>
  <si>
    <t>ba</t>
  </si>
  <si>
    <r>
      <t>kJ/kg</t>
    </r>
    <r>
      <rPr>
        <vertAlign val="subscript"/>
        <sz val="12"/>
        <rFont val="Arial"/>
        <family val="2"/>
      </rPr>
      <t>v</t>
    </r>
  </si>
  <si>
    <t xml:space="preserve">       A=</t>
  </si>
  <si>
    <t xml:space="preserve">       B=</t>
  </si>
  <si>
    <t xml:space="preserve">       C=</t>
  </si>
  <si>
    <t xml:space="preserve">       D=</t>
  </si>
  <si>
    <t xml:space="preserve">       E=</t>
  </si>
  <si>
    <t xml:space="preserve">       F=</t>
  </si>
  <si>
    <t>TORNA AGLI ESERCIZI</t>
  </si>
  <si>
    <t xml:space="preserve">Se si desidera calcolare automaticamente </t>
  </si>
  <si>
    <t>il valore più verosimile per la massa d'acqua, clickare qui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</si>
</sst>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GreekC"/>
      <family val="0"/>
    </font>
    <font>
      <i/>
      <sz val="12"/>
      <name val="Arial"/>
      <family val="2"/>
    </font>
    <font>
      <sz val="12"/>
      <name val="GreekC"/>
      <family val="0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0"/>
      <name val="BalloonEFExtraBold"/>
      <family val="0"/>
    </font>
    <font>
      <b/>
      <sz val="16"/>
      <name val="Times New Roman"/>
      <family val="1"/>
    </font>
    <font>
      <i/>
      <vertAlign val="superscript"/>
      <sz val="12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15" applyAlignment="1">
      <alignment/>
    </xf>
    <xf numFmtId="0" fontId="2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William\Documenti\Chiara\Taschini139760\Taschini139760.htm" TargetMode="External" /><Relationship Id="rId2" Type="http://schemas.openxmlformats.org/officeDocument/2006/relationships/hyperlink" Target="file://C:\Documents%20and%20Settings\William\Documenti\Chiara\Taschini139760\Taschini139760.htm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8"/>
  <sheetViews>
    <sheetView tabSelected="1" workbookViewId="0" topLeftCell="A1">
      <selection activeCell="K2" sqref="K2"/>
    </sheetView>
  </sheetViews>
  <sheetFormatPr defaultColWidth="9.140625" defaultRowHeight="12.75"/>
  <cols>
    <col min="6" max="6" width="12.421875" style="0" bestFit="1" customWidth="1"/>
  </cols>
  <sheetData>
    <row r="2" spans="5:11" ht="18.75">
      <c r="E2" s="3" t="s">
        <v>8</v>
      </c>
      <c r="K2" s="15" t="s">
        <v>57</v>
      </c>
    </row>
    <row r="4" spans="6:7" ht="15.75">
      <c r="F4" s="2" t="s">
        <v>51</v>
      </c>
      <c r="G4">
        <v>1</v>
      </c>
    </row>
    <row r="5" spans="6:7" ht="15.75">
      <c r="F5" s="2" t="s">
        <v>52</v>
      </c>
      <c r="G5">
        <v>2</v>
      </c>
    </row>
    <row r="6" spans="6:7" ht="15.75">
      <c r="F6" s="2" t="s">
        <v>53</v>
      </c>
      <c r="G6">
        <v>3</v>
      </c>
    </row>
    <row r="7" spans="6:7" ht="15.75">
      <c r="F7" s="2" t="s">
        <v>54</v>
      </c>
      <c r="G7">
        <v>4</v>
      </c>
    </row>
    <row r="8" spans="6:7" ht="15.75">
      <c r="F8" s="2" t="s">
        <v>55</v>
      </c>
      <c r="G8">
        <v>5</v>
      </c>
    </row>
    <row r="9" spans="6:7" ht="15.75">
      <c r="F9" s="2" t="s">
        <v>56</v>
      </c>
      <c r="G9">
        <v>6</v>
      </c>
    </row>
    <row r="11" ht="20.25">
      <c r="E11" s="1" t="s">
        <v>13</v>
      </c>
    </row>
    <row r="13" spans="1:4" ht="15">
      <c r="A13" s="7" t="s">
        <v>9</v>
      </c>
      <c r="B13" s="7" t="s">
        <v>0</v>
      </c>
      <c r="C13" s="7">
        <f>100+G4*10+G5</f>
        <v>112</v>
      </c>
      <c r="D13" s="7" t="s">
        <v>1</v>
      </c>
    </row>
    <row r="14" spans="1:4" ht="17.25">
      <c r="A14" s="7"/>
      <c r="B14" s="7" t="s">
        <v>2</v>
      </c>
      <c r="C14" s="7">
        <f>(100+G6*10+G7)/10000</f>
        <v>0.0134</v>
      </c>
      <c r="D14" s="7" t="s">
        <v>41</v>
      </c>
    </row>
    <row r="15" spans="1:4" ht="15">
      <c r="A15" s="7"/>
      <c r="B15" s="7" t="s">
        <v>3</v>
      </c>
      <c r="C15" s="7">
        <f>20+G8*10+G9</f>
        <v>76</v>
      </c>
      <c r="D15" s="7" t="s">
        <v>4</v>
      </c>
    </row>
    <row r="17" spans="6:8" ht="15">
      <c r="F17" s="8" t="s">
        <v>12</v>
      </c>
      <c r="G17" s="8">
        <f>101325+C13*9.81/C14</f>
        <v>183319.02985074627</v>
      </c>
      <c r="H17" s="8" t="s">
        <v>17</v>
      </c>
    </row>
    <row r="18" spans="6:8" ht="18">
      <c r="F18" s="8" t="s">
        <v>11</v>
      </c>
      <c r="G18" s="8">
        <f>+C14*0.1</f>
        <v>0.00134</v>
      </c>
      <c r="H18" s="8" t="s">
        <v>42</v>
      </c>
    </row>
    <row r="19" spans="6:8" ht="15">
      <c r="F19" s="8" t="s">
        <v>10</v>
      </c>
      <c r="G19" s="8">
        <f>(+G17*G18)/(287*(C15+273))</f>
        <v>0.002452477461737368</v>
      </c>
      <c r="H19" s="8" t="s">
        <v>1</v>
      </c>
    </row>
    <row r="20" spans="6:8" ht="15.75">
      <c r="F20" s="4" t="s">
        <v>5</v>
      </c>
      <c r="G20" s="2">
        <f>ROUND(C15+4187/(G19*1000),2)</f>
        <v>1783.25</v>
      </c>
      <c r="H20" s="2" t="s">
        <v>4</v>
      </c>
    </row>
    <row r="21" spans="6:8" ht="18">
      <c r="F21" s="8" t="s">
        <v>6</v>
      </c>
      <c r="G21" s="8">
        <f>(+G19*287*(273+G20))/G17</f>
        <v>0.007895057306590259</v>
      </c>
      <c r="H21" s="8" t="s">
        <v>42</v>
      </c>
    </row>
    <row r="22" spans="6:8" ht="15.75">
      <c r="F22" s="4" t="s">
        <v>7</v>
      </c>
      <c r="G22" s="2">
        <f>ROUND(G21/C14,3)</f>
        <v>0.589</v>
      </c>
      <c r="H22" s="2" t="s">
        <v>18</v>
      </c>
    </row>
    <row r="23" spans="6:8" ht="15.75">
      <c r="F23" s="5" t="s">
        <v>15</v>
      </c>
      <c r="G23" s="2">
        <f>ROUND(9.81*(G22-0.1)*C13,0)</f>
        <v>537</v>
      </c>
      <c r="H23" s="2" t="s">
        <v>43</v>
      </c>
    </row>
    <row r="24" spans="6:8" ht="15.75">
      <c r="F24" s="6" t="s">
        <v>16</v>
      </c>
      <c r="G24" s="2">
        <f>ROUND(G19*1000*(LOG((273+G20)/(273+C15))),3)</f>
        <v>1.889</v>
      </c>
      <c r="H24" s="2" t="s">
        <v>44</v>
      </c>
    </row>
    <row r="25" spans="6:8" ht="15">
      <c r="F25" s="8"/>
      <c r="G25" s="8"/>
      <c r="H25" s="8"/>
    </row>
    <row r="28" ht="20.25">
      <c r="E28" s="1" t="s">
        <v>14</v>
      </c>
    </row>
    <row r="30" spans="1:4" ht="15">
      <c r="A30" s="7" t="s">
        <v>9</v>
      </c>
      <c r="B30" s="7" t="s">
        <v>19</v>
      </c>
      <c r="C30" s="7">
        <f>0.1+G9/40</f>
        <v>0.25</v>
      </c>
      <c r="D30" s="7"/>
    </row>
    <row r="31" spans="1:4" ht="15">
      <c r="A31" s="7"/>
      <c r="B31" s="7"/>
      <c r="C31" s="7"/>
      <c r="D31" s="7"/>
    </row>
    <row r="32" spans="1:8" ht="18">
      <c r="A32" s="7"/>
      <c r="B32" s="7"/>
      <c r="C32" s="7"/>
      <c r="D32" s="7"/>
      <c r="F32" s="8" t="s">
        <v>20</v>
      </c>
      <c r="G32" s="8">
        <f>+ROUND(0.001058+C30*0.7093,5)</f>
        <v>0.17838</v>
      </c>
      <c r="H32" s="5" t="s">
        <v>45</v>
      </c>
    </row>
    <row r="33" spans="6:8" ht="15">
      <c r="F33" s="8" t="s">
        <v>0</v>
      </c>
      <c r="G33" s="8">
        <f>+ROUND(G18/G32,6)</f>
        <v>0.007512</v>
      </c>
      <c r="H33" s="5" t="s">
        <v>1</v>
      </c>
    </row>
    <row r="34" spans="6:8" ht="15.75">
      <c r="F34" s="2" t="s">
        <v>21</v>
      </c>
      <c r="G34" s="2">
        <f>+ROUND(C30+4187/(G33*2211000),3)</f>
        <v>0.502</v>
      </c>
      <c r="H34" s="5"/>
    </row>
    <row r="35" spans="6:8" ht="18">
      <c r="F35" s="8" t="s">
        <v>22</v>
      </c>
      <c r="G35" s="8">
        <f>+(ROUND(0.001058+G34*0.7093,4))</f>
        <v>0.3571</v>
      </c>
      <c r="H35" s="5" t="s">
        <v>45</v>
      </c>
    </row>
    <row r="36" spans="6:8" ht="18">
      <c r="F36" s="8" t="s">
        <v>23</v>
      </c>
      <c r="G36" s="8">
        <f>+ROUND(G33*G35,6)</f>
        <v>0.002683</v>
      </c>
      <c r="H36" s="8" t="s">
        <v>42</v>
      </c>
    </row>
    <row r="37" spans="6:8" ht="15.75">
      <c r="F37" s="2" t="s">
        <v>24</v>
      </c>
      <c r="G37" s="2">
        <f>+ROUND(G36/C14,3)</f>
        <v>0.2</v>
      </c>
      <c r="H37" s="2" t="s">
        <v>18</v>
      </c>
    </row>
    <row r="38" spans="6:8" ht="15.75">
      <c r="F38" s="2" t="s">
        <v>25</v>
      </c>
      <c r="G38" s="2">
        <f>+ROUND(C13*9.81*0.1,2)</f>
        <v>109.87</v>
      </c>
      <c r="H38" s="2" t="s">
        <v>43</v>
      </c>
    </row>
    <row r="39" spans="6:8" ht="15.75">
      <c r="F39" s="6" t="s">
        <v>16</v>
      </c>
      <c r="G39" s="2">
        <f>+ROUND(0.007512*5669*(G34-C30)*100,0)</f>
        <v>1073</v>
      </c>
      <c r="H39" s="2" t="s">
        <v>44</v>
      </c>
    </row>
    <row r="42" ht="20.25">
      <c r="E42" s="1" t="s">
        <v>26</v>
      </c>
    </row>
    <row r="45" spans="1:4" ht="18">
      <c r="A45" s="7" t="s">
        <v>9</v>
      </c>
      <c r="B45" s="7" t="s">
        <v>27</v>
      </c>
      <c r="C45" s="7">
        <f>100+G6*10+G7</f>
        <v>134</v>
      </c>
      <c r="D45" s="8" t="s">
        <v>42</v>
      </c>
    </row>
    <row r="46" spans="2:4" ht="15">
      <c r="B46" s="10" t="s">
        <v>28</v>
      </c>
      <c r="C46" s="10">
        <f>20+G8</f>
        <v>25</v>
      </c>
      <c r="D46" s="8" t="s">
        <v>4</v>
      </c>
    </row>
    <row r="47" spans="2:4" ht="15.75">
      <c r="B47" s="9" t="s">
        <v>29</v>
      </c>
      <c r="C47" s="10">
        <f>+(30+G9)/100</f>
        <v>0.36</v>
      </c>
      <c r="D47" s="8"/>
    </row>
    <row r="48" spans="2:4" ht="15.75">
      <c r="B48" s="9" t="s">
        <v>30</v>
      </c>
      <c r="C48" s="10">
        <f>+(60+G9)/100</f>
        <v>0.66</v>
      </c>
      <c r="D48" s="8"/>
    </row>
    <row r="49" spans="2:4" ht="15">
      <c r="B49" s="12" t="s">
        <v>40</v>
      </c>
      <c r="C49" s="12">
        <v>19.570810956245303</v>
      </c>
      <c r="D49" s="11" t="s">
        <v>4</v>
      </c>
    </row>
    <row r="50" spans="6:8" ht="15">
      <c r="F50" s="5" t="s">
        <v>31</v>
      </c>
      <c r="G50" s="5">
        <f>+FLOOR(0.031709*C47*100000,1)</f>
        <v>1141</v>
      </c>
      <c r="H50" s="5" t="s">
        <v>17</v>
      </c>
    </row>
    <row r="51" spans="6:8" ht="15">
      <c r="F51" s="5" t="s">
        <v>32</v>
      </c>
      <c r="G51" s="5">
        <f>101325-G50</f>
        <v>100184</v>
      </c>
      <c r="H51" s="5" t="s">
        <v>17</v>
      </c>
    </row>
    <row r="52" spans="6:8" ht="18.75">
      <c r="F52" s="2" t="s">
        <v>33</v>
      </c>
      <c r="G52" s="2">
        <f>+ROUND((100134*C45)/(287*(273+C46)),0)</f>
        <v>157</v>
      </c>
      <c r="H52" s="2" t="s">
        <v>46</v>
      </c>
    </row>
    <row r="53" spans="6:8" ht="19.5">
      <c r="F53" s="5" t="s">
        <v>19</v>
      </c>
      <c r="G53" s="5">
        <f>+ROUND(0.622*(C47*0.031709)/(1.013-C47*0.031709),5)</f>
        <v>0.00709</v>
      </c>
      <c r="H53" s="5" t="s">
        <v>47</v>
      </c>
    </row>
    <row r="54" spans="6:8" ht="15">
      <c r="F54" s="5" t="s">
        <v>34</v>
      </c>
      <c r="G54" s="5">
        <f>+ROUND(C46+G53*(2500+1.9*C46),2)</f>
        <v>43.06</v>
      </c>
      <c r="H54" s="5" t="s">
        <v>48</v>
      </c>
    </row>
    <row r="55" spans="6:9" ht="15">
      <c r="F55" s="5" t="s">
        <v>35</v>
      </c>
      <c r="G55" s="5">
        <f>+ROUND((6.11*POWER(10,(7.5*C49)/(237.7+C49)))/1000,5)</f>
        <v>0.02273</v>
      </c>
      <c r="H55" s="5" t="s">
        <v>49</v>
      </c>
      <c r="I55" s="13"/>
    </row>
    <row r="56" spans="6:15" ht="19.5">
      <c r="F56" s="5" t="s">
        <v>21</v>
      </c>
      <c r="G56" s="5">
        <f>+ROUND(0.622*(C48*G55)/(1.013-C48*G55),6)</f>
        <v>0.00935</v>
      </c>
      <c r="H56" s="5" t="s">
        <v>47</v>
      </c>
      <c r="O56" s="16">
        <f>G60-C49</f>
        <v>-0.0008109562453029184</v>
      </c>
    </row>
    <row r="57" spans="6:8" ht="15.75">
      <c r="F57" s="2" t="s">
        <v>36</v>
      </c>
      <c r="G57" s="2">
        <f>+ROUND(G52*(G56-G53),3)</f>
        <v>0.355</v>
      </c>
      <c r="H57" s="2" t="s">
        <v>1</v>
      </c>
    </row>
    <row r="58" spans="6:8" ht="19.5">
      <c r="F58" s="5" t="s">
        <v>37</v>
      </c>
      <c r="G58" s="5">
        <f>+ROUND(4.187*C46,3)</f>
        <v>104.675</v>
      </c>
      <c r="H58" s="5" t="s">
        <v>50</v>
      </c>
    </row>
    <row r="59" spans="6:8" ht="15">
      <c r="F59" s="5" t="s">
        <v>38</v>
      </c>
      <c r="G59" s="5">
        <f>+ROUND(G54+(G57/G52)*G58,3)</f>
        <v>43.297</v>
      </c>
      <c r="H59" s="5" t="s">
        <v>48</v>
      </c>
    </row>
    <row r="60" spans="6:8" ht="15">
      <c r="F60" s="11" t="s">
        <v>39</v>
      </c>
      <c r="G60" s="11">
        <f>+ROUND((G59-G56*2500)/(1+1.9*G56),2)</f>
        <v>19.57</v>
      </c>
      <c r="H60" s="11" t="s">
        <v>4</v>
      </c>
    </row>
    <row r="63" spans="4:10" ht="20.25">
      <c r="D63" s="14" t="str">
        <f>+IF((ROUND(C49,0))=(ROUND(G60,0))," La massa d'acqua trovata può considerarsi attendibile ","Il valore trovato non è attendibile, provare con un'altra temperatura")</f>
        <v> La massa d'acqua trovata può considerarsi attendibile </v>
      </c>
      <c r="I63" s="14"/>
      <c r="J63" s="14"/>
    </row>
    <row r="66" ht="20.25">
      <c r="D66" s="1" t="s">
        <v>58</v>
      </c>
    </row>
    <row r="67" ht="20.25">
      <c r="D67" s="1" t="s">
        <v>59</v>
      </c>
    </row>
    <row r="78" ht="12.75">
      <c r="K78" s="15" t="s">
        <v>57</v>
      </c>
    </row>
  </sheetData>
  <hyperlinks>
    <hyperlink ref="K78" r:id="rId1" display="C:\Documents and Settings\William\Documenti\Chiara\Taschini139760\Taschini139760.htm"/>
    <hyperlink ref="K2" r:id="rId2" display="C:\Documents and Settings\William\Documenti\Chiara\Taschini139760\Taschini139760.htm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Taschini Ing. William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Taschini William</dc:creator>
  <cp:keywords/>
  <dc:description/>
  <cp:lastModifiedBy>Taschini William</cp:lastModifiedBy>
  <cp:lastPrinted>2002-02-09T12:53:16Z</cp:lastPrinted>
  <dcterms:created xsi:type="dcterms:W3CDTF">2002-02-07T20:59:00Z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