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<sst xmlns="http://schemas.openxmlformats.org/spreadsheetml/2006/main" count="75" uniqueCount="70">
  <si>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FOGLIO RISOLUTIVO DEI CEOMPITI D'ESAME RIPORTATI NELLA DISPENSA</t>
  </si>
  <si>
    <t>Compito d’esame 1: massimo lavoro estraibile da una massa d’aria</t>
  </si>
  <si>
    <t>Matricola studente:</t>
  </si>
  <si>
    <t>A</t>
  </si>
  <si>
    <t>B</t>
  </si>
  <si>
    <t>C</t>
  </si>
  <si>
    <t>D</t>
  </si>
  <si>
    <t>E</t>
  </si>
  <si>
    <t>F</t>
  </si>
  <si>
    <t>Determinare il massimo lavoro estraibile da una massa di 10kg d’aria che si trova alla temperatura T1</t>
  </si>
  <si>
    <t xml:space="preserve"> e alla pressione p, considerando l’ambiente a pressione atmosferica p0 di 1bar e temperatura T0</t>
  </si>
  <si>
    <t>Dati:</t>
  </si>
  <si>
    <t>Massa dell'aria (kg):</t>
  </si>
  <si>
    <t>Temperatura iniziale dell'aria (°C):</t>
  </si>
  <si>
    <t>Pressione iniziale dell'aria (bar):</t>
  </si>
  <si>
    <t>Temperatura dell'ambiente (°C):</t>
  </si>
  <si>
    <t>Pressione dell'ambiente (bar):</t>
  </si>
  <si>
    <t>Soluzione:</t>
  </si>
  <si>
    <t>Volume iniziale dell'aria (merti cubi)</t>
  </si>
  <si>
    <t>Costante dei gas (J/mol°K)</t>
  </si>
  <si>
    <t>Temperatura iniziale dell'aria (°K):</t>
  </si>
  <si>
    <r>
      <t xml:space="preserve">Coeff. </t>
    </r>
    <r>
      <rPr>
        <sz val="12"/>
        <rFont val="Symbol"/>
        <family val="1"/>
      </rPr>
      <t xml:space="preserve">g </t>
    </r>
    <r>
      <rPr>
        <sz val="12"/>
        <rFont val="Times New Roman"/>
        <family val="1"/>
      </rPr>
      <t>per l'aria</t>
    </r>
  </si>
  <si>
    <t>Volume dell'aria nel punto 2 (metri cubi)</t>
  </si>
  <si>
    <t>Temperatura dell'aria nel punto 2 (°K)</t>
  </si>
  <si>
    <t>Lavoro nel tratto 1-2 (J)</t>
  </si>
  <si>
    <t>Lavoro nel tratto 2-3 (J)</t>
  </si>
  <si>
    <t>Tolleranza ammissibile (%)</t>
  </si>
  <si>
    <t>Lavoro totale calcolato (kJ):</t>
  </si>
  <si>
    <t>Lavoro calcolato dall'esaminando (kJ):</t>
  </si>
  <si>
    <t>Cal. Spec. dell'aria (kJ/kg°K)</t>
  </si>
  <si>
    <t>Compito d'esame 2</t>
  </si>
  <si>
    <t>Un recipiente rigido ha un volume di 100 + EF litri. Inizialmente contiene aria secca a temperatura T1</t>
  </si>
  <si>
    <t xml:space="preserve"> e pressione p1. Il recipiente riceve una quantità di calore Q. A causa di questo calore l’aria raggiunge </t>
  </si>
  <si>
    <t>una temperatura T2 e una pressione p2. Si richiedono i valori di queste due ultime grandezze</t>
  </si>
  <si>
    <t>Volume del recipiente (litri)</t>
  </si>
  <si>
    <t>Temperatura iniziale dell'aria (°K)</t>
  </si>
  <si>
    <t>Pressione iniziale dell'aria (bar)</t>
  </si>
  <si>
    <t>Calore ricevuto dal recipiente (J)</t>
  </si>
  <si>
    <t>Massa dell'aria (g)</t>
  </si>
  <si>
    <t>Temperatura finale dell'aria (°K)</t>
  </si>
  <si>
    <t>Pressione finale dell'aria (bar)</t>
  </si>
  <si>
    <t>Temp.calcolata dall'esaminando (°K):</t>
  </si>
  <si>
    <t>Press. calcolata dall'esaminando (bar):</t>
  </si>
  <si>
    <t>Compito d'esame 3</t>
  </si>
  <si>
    <t>Sia dato un recipiente isolato diviso inizialmente in due parti, l’una contenente ossigeno gassoso,</t>
  </si>
  <si>
    <t>e l’altra azoto gassoso, il primo a temperatura e pressione rispettivamente T1 e P1, mentre il secondo</t>
  </si>
  <si>
    <t xml:space="preserve"> a temperatura e pressione T2 e P2.</t>
  </si>
  <si>
    <t xml:space="preserve">L’ossigeno occupa un volume V1, mentre l’azoto occupa un volume V2. La parete che divide le due </t>
  </si>
  <si>
    <t>si viene a formare.</t>
  </si>
  <si>
    <t>sezioni viene eliminata: si calcolino la pressione p3 e la temperatura T3 finali della miscela che</t>
  </si>
  <si>
    <t>Temperatura iniziale dell'azoto (°K):</t>
  </si>
  <si>
    <t>Temperatura iniziale dell'ossigeno (°K):</t>
  </si>
  <si>
    <t>Volume iniziale dell'ossigeno (metri cubi):</t>
  </si>
  <si>
    <t>Volume iniziale dell'azoto (metri cubi):</t>
  </si>
  <si>
    <t>Pressione iniziale dell'ossigeno (bar):</t>
  </si>
  <si>
    <t>Pressione iniziale dell'azoto (bar):</t>
  </si>
  <si>
    <t>Massa dell'azoto (Kg):</t>
  </si>
  <si>
    <t>Massa molare aria (kg/kmol)</t>
  </si>
  <si>
    <t>Massa molare N2 (kg/kmol)</t>
  </si>
  <si>
    <t>Massa molare O2 (kg/kmol)</t>
  </si>
  <si>
    <t>Massa dell'ossigeno (kg):</t>
  </si>
  <si>
    <t>Cv azoto (kJ/kg°K)</t>
  </si>
  <si>
    <t>Cv ossigeno (kJ/kg°K)</t>
  </si>
  <si>
    <t>Cv medio (kJ/kg°K):</t>
  </si>
  <si>
    <t>Massa totale (kg):</t>
  </si>
  <si>
    <t>Coeff. R medio (J/mol°K):</t>
  </si>
  <si>
    <t>Temperatura finale (°K):</t>
  </si>
  <si>
    <t>Pressione finale (bar):</t>
  </si>
  <si>
    <t>Temp. Calcolata dall'esaminando (°K):</t>
  </si>
  <si>
    <t>Inserire la matricola con una cifra per casella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</si>
</sst>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Symbol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medium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workbookViewId="0" topLeftCell="A64">
      <selection activeCell="G6" sqref="G6"/>
    </sheetView>
  </sheetViews>
  <sheetFormatPr defaultColWidth="9.140625" defaultRowHeight="12.75"/>
  <cols>
    <col min="1" max="1" width="7.57421875" style="3" customWidth="1"/>
    <col min="2" max="2" width="7.140625" style="3" customWidth="1"/>
    <col min="3" max="3" width="7.421875" style="3" customWidth="1"/>
    <col min="4" max="9" width="3.7109375" style="3" customWidth="1"/>
    <col min="10" max="10" width="12.00390625" style="3" customWidth="1"/>
    <col min="11" max="11" width="3.421875" style="3" customWidth="1"/>
    <col min="12" max="13" width="9.140625" style="3" customWidth="1"/>
    <col min="14" max="14" width="11.140625" style="3" customWidth="1"/>
    <col min="15" max="16384" width="9.140625" style="3" customWidth="1"/>
  </cols>
  <sheetData>
    <row r="1" spans="1:16" ht="16.5" thickBo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P1" s="11"/>
    </row>
    <row r="2" spans="1:15" ht="15.75">
      <c r="A2" s="32"/>
      <c r="B2" s="32"/>
      <c r="C2" s="32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</row>
    <row r="3" spans="1:15" s="5" customFormat="1" ht="13.5" thickBot="1">
      <c r="A3" s="4"/>
      <c r="B3" s="4"/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37"/>
      <c r="K3" s="38"/>
      <c r="L3" s="39"/>
      <c r="M3" s="39"/>
      <c r="N3" s="39"/>
      <c r="O3" s="39"/>
    </row>
    <row r="4" spans="1:16" ht="16.5" thickBot="1">
      <c r="A4" s="2" t="s">
        <v>2</v>
      </c>
      <c r="B4" s="2"/>
      <c r="C4" s="8"/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40" t="s">
        <v>69</v>
      </c>
      <c r="K4" s="41"/>
      <c r="L4" s="41"/>
      <c r="M4" s="41"/>
      <c r="N4" s="41"/>
      <c r="O4" s="42"/>
      <c r="P4" s="11"/>
    </row>
    <row r="5" spans="4:15" ht="1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15">
      <c r="A6" s="3" t="s">
        <v>1</v>
      </c>
    </row>
    <row r="7" ht="15">
      <c r="A7" s="3" t="s">
        <v>9</v>
      </c>
    </row>
    <row r="8" ht="15">
      <c r="A8" s="3" t="s">
        <v>10</v>
      </c>
    </row>
    <row r="10" spans="1:15" ht="16.5" thickBot="1">
      <c r="A10" s="12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L10" s="13"/>
      <c r="M10" s="13"/>
      <c r="N10" s="13"/>
      <c r="O10" s="13"/>
    </row>
    <row r="11" spans="1:16" ht="15">
      <c r="A11" s="14" t="s">
        <v>12</v>
      </c>
      <c r="B11" s="15"/>
      <c r="C11" s="15"/>
      <c r="D11" s="15"/>
      <c r="E11" s="15"/>
      <c r="F11" s="15"/>
      <c r="G11" s="15"/>
      <c r="H11" s="15"/>
      <c r="I11" s="15"/>
      <c r="J11" s="16">
        <v>10</v>
      </c>
      <c r="K11" s="22"/>
      <c r="L11" s="14" t="s">
        <v>19</v>
      </c>
      <c r="M11" s="15"/>
      <c r="N11" s="15"/>
      <c r="O11" s="16">
        <v>8.31451</v>
      </c>
      <c r="P11" s="11"/>
    </row>
    <row r="12" spans="1:16" ht="15">
      <c r="A12" s="17" t="s">
        <v>13</v>
      </c>
      <c r="J12" s="18">
        <f>400+H4*10+I4</f>
        <v>400</v>
      </c>
      <c r="K12" s="22"/>
      <c r="L12" s="17" t="s">
        <v>57</v>
      </c>
      <c r="O12" s="18">
        <v>29</v>
      </c>
      <c r="P12" s="11"/>
    </row>
    <row r="13" spans="1:16" ht="15.75">
      <c r="A13" s="17" t="s">
        <v>20</v>
      </c>
      <c r="J13" s="18">
        <f>J12+273.15</f>
        <v>673.15</v>
      </c>
      <c r="K13" s="22"/>
      <c r="L13" s="17" t="s">
        <v>21</v>
      </c>
      <c r="O13" s="18">
        <v>1.41</v>
      </c>
      <c r="P13" s="11"/>
    </row>
    <row r="14" spans="1:16" ht="15">
      <c r="A14" s="17" t="s">
        <v>14</v>
      </c>
      <c r="J14" s="18">
        <f>10+G4</f>
        <v>10</v>
      </c>
      <c r="K14" s="22"/>
      <c r="L14" s="17" t="s">
        <v>29</v>
      </c>
      <c r="O14" s="18">
        <v>0.72</v>
      </c>
      <c r="P14" s="11"/>
    </row>
    <row r="15" spans="1:16" ht="15.75" thickBot="1">
      <c r="A15" s="17" t="s">
        <v>15</v>
      </c>
      <c r="J15" s="18">
        <v>20</v>
      </c>
      <c r="K15" s="22"/>
      <c r="L15" s="19" t="s">
        <v>26</v>
      </c>
      <c r="M15" s="20"/>
      <c r="N15" s="20"/>
      <c r="O15" s="21">
        <v>5</v>
      </c>
      <c r="P15" s="11"/>
    </row>
    <row r="16" spans="1:15" ht="15.75" thickBot="1">
      <c r="A16" s="23" t="s">
        <v>16</v>
      </c>
      <c r="B16" s="13"/>
      <c r="C16" s="13"/>
      <c r="D16" s="13"/>
      <c r="E16" s="13"/>
      <c r="F16" s="13"/>
      <c r="G16" s="13"/>
      <c r="H16" s="13"/>
      <c r="I16" s="13"/>
      <c r="J16" s="24">
        <v>1</v>
      </c>
      <c r="K16" s="11"/>
      <c r="L16" s="9"/>
      <c r="M16" s="9"/>
      <c r="N16" s="9"/>
      <c r="O16" s="9"/>
    </row>
    <row r="17" spans="1:11" ht="15.75" thickBot="1">
      <c r="A17" s="26"/>
      <c r="B17" s="25"/>
      <c r="C17" s="25"/>
      <c r="D17" s="25"/>
      <c r="E17" s="25"/>
      <c r="F17" s="25"/>
      <c r="G17" s="25"/>
      <c r="H17" s="25"/>
      <c r="I17" s="25"/>
      <c r="J17" s="27"/>
      <c r="K17" s="11"/>
    </row>
    <row r="18" spans="1:11" ht="15.75" thickBo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11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ht="15.75">
      <c r="A20" s="6" t="s">
        <v>17</v>
      </c>
    </row>
    <row r="21" spans="1:10" ht="15">
      <c r="A21" s="3" t="s">
        <v>18</v>
      </c>
      <c r="J21" s="3">
        <f>J11*1000*J13*(O11/O12)/(J14*100000)</f>
        <v>1.9299697953448276</v>
      </c>
    </row>
    <row r="22" spans="1:10" ht="15">
      <c r="A22" s="3" t="s">
        <v>22</v>
      </c>
      <c r="J22" s="3">
        <f>((J14*(J21)^O13)/J16)^(1/O13)</f>
        <v>9.880305435036897</v>
      </c>
    </row>
    <row r="23" spans="1:10" ht="15">
      <c r="A23" s="3" t="s">
        <v>23</v>
      </c>
      <c r="J23" s="3">
        <f>(J16*100000*J22*O12)/(J11*1000*O11)</f>
        <v>344.61304107646754</v>
      </c>
    </row>
    <row r="24" spans="1:10" ht="15">
      <c r="A24" s="3" t="s">
        <v>24</v>
      </c>
      <c r="J24" s="3">
        <f>J11*1000*O14*(J13-J23)-J16*100000*(J22-J21)</f>
        <v>1570432.5402802266</v>
      </c>
    </row>
    <row r="25" spans="1:10" ht="15">
      <c r="A25" s="3" t="s">
        <v>25</v>
      </c>
      <c r="J25" s="3">
        <f>J11*1000*O14*((J23-(J15+273.15))-((J15+273.15)*LN(J23/(J15+273.15))))</f>
        <v>29157.274104504835</v>
      </c>
    </row>
    <row r="26" ht="15.75" thickBot="1">
      <c r="J26" s="13"/>
    </row>
    <row r="27" spans="1:11" ht="16.5" thickBot="1">
      <c r="A27" s="6" t="s">
        <v>27</v>
      </c>
      <c r="I27" s="29"/>
      <c r="J27" s="30">
        <f>(J24+J25)/1000</f>
        <v>1599.5898143847314</v>
      </c>
      <c r="K27" s="11"/>
    </row>
    <row r="28" spans="1:12" ht="16.5" thickBot="1">
      <c r="A28" s="6" t="s">
        <v>28</v>
      </c>
      <c r="I28" s="29"/>
      <c r="J28" s="31">
        <v>0</v>
      </c>
      <c r="K28" s="11"/>
      <c r="L28" s="6" t="str">
        <f>IF((ABS(J27-J28)/J27)&gt;(O15/100),"Non rientra nelle tolleranze","Rientra nelle tolleranze")</f>
        <v>Non rientra nelle tolleranze</v>
      </c>
    </row>
    <row r="29" spans="1:10" ht="15.75">
      <c r="A29" s="6"/>
      <c r="J29" s="9"/>
    </row>
    <row r="32" ht="15">
      <c r="A32" s="3" t="s">
        <v>30</v>
      </c>
    </row>
    <row r="33" ht="15">
      <c r="A33" s="3" t="s">
        <v>31</v>
      </c>
    </row>
    <row r="34" ht="15">
      <c r="A34" s="3" t="s">
        <v>32</v>
      </c>
    </row>
    <row r="35" ht="15">
      <c r="A35" s="3" t="s">
        <v>33</v>
      </c>
    </row>
    <row r="37" spans="1:10" ht="16.5" thickBot="1">
      <c r="A37" s="12" t="s">
        <v>11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1" ht="15">
      <c r="A38" s="14" t="s">
        <v>34</v>
      </c>
      <c r="B38" s="15"/>
      <c r="C38" s="15"/>
      <c r="D38" s="15"/>
      <c r="E38" s="15"/>
      <c r="F38" s="15"/>
      <c r="G38" s="15"/>
      <c r="H38" s="15"/>
      <c r="I38" s="15"/>
      <c r="J38" s="16">
        <f>100+H4*10+I4</f>
        <v>100</v>
      </c>
      <c r="K38" s="11"/>
    </row>
    <row r="39" spans="1:11" ht="15">
      <c r="A39" s="17" t="s">
        <v>35</v>
      </c>
      <c r="J39" s="18">
        <f>30+G4+273.15</f>
        <v>303.15</v>
      </c>
      <c r="K39" s="11"/>
    </row>
    <row r="40" spans="1:11" ht="15">
      <c r="A40" s="17" t="s">
        <v>36</v>
      </c>
      <c r="J40" s="18">
        <v>1</v>
      </c>
      <c r="K40" s="11"/>
    </row>
    <row r="41" spans="1:11" ht="15.75" thickBot="1">
      <c r="A41" s="19" t="s">
        <v>37</v>
      </c>
      <c r="B41" s="20"/>
      <c r="C41" s="20"/>
      <c r="D41" s="20"/>
      <c r="E41" s="20"/>
      <c r="F41" s="20"/>
      <c r="G41" s="20"/>
      <c r="H41" s="20"/>
      <c r="I41" s="20"/>
      <c r="J41" s="21">
        <f>4000+(E4*10+F4)*50</f>
        <v>4000</v>
      </c>
      <c r="K41" s="11"/>
    </row>
    <row r="42" spans="1:10" ht="15">
      <c r="A42" s="9"/>
      <c r="B42" s="9"/>
      <c r="C42" s="9"/>
      <c r="D42" s="9"/>
      <c r="E42" s="9"/>
      <c r="F42" s="9"/>
      <c r="G42" s="9"/>
      <c r="H42" s="9"/>
      <c r="I42" s="9"/>
      <c r="J42" s="9"/>
    </row>
    <row r="45" ht="15.75">
      <c r="A45" s="6" t="s">
        <v>17</v>
      </c>
    </row>
    <row r="46" spans="1:10" ht="15.75" thickBot="1">
      <c r="A46" s="3" t="s">
        <v>38</v>
      </c>
      <c r="J46" s="13">
        <f>(J40*100000)*(J38/1000)/(J39*O11/O12)</f>
        <v>115.0545413087444</v>
      </c>
    </row>
    <row r="47" spans="1:12" ht="16.5" thickBot="1">
      <c r="A47" s="6" t="s">
        <v>39</v>
      </c>
      <c r="I47" s="29"/>
      <c r="J47" s="31">
        <f>J41/(J46*O14)+J39</f>
        <v>351.43627790229885</v>
      </c>
      <c r="K47" s="11"/>
      <c r="L47" s="6"/>
    </row>
    <row r="48" spans="1:12" ht="16.5" thickBot="1">
      <c r="A48" s="6" t="s">
        <v>41</v>
      </c>
      <c r="I48" s="29"/>
      <c r="J48" s="31">
        <v>0</v>
      </c>
      <c r="K48" s="11"/>
      <c r="L48" s="6" t="str">
        <f>IF((ABS(J47-J48)/J47)&gt;(O15/100),"Non rientra nelle tolleranze","Rientra nelle tolleranze")</f>
        <v>Non rientra nelle tolleranze</v>
      </c>
    </row>
    <row r="49" spans="1:12" ht="16.5" thickBot="1">
      <c r="A49" s="6" t="s">
        <v>40</v>
      </c>
      <c r="I49" s="29"/>
      <c r="J49" s="31">
        <f>(J46*O11/O12*J47/(J38/1000))/100000</f>
        <v>1.1592818007662835</v>
      </c>
      <c r="K49" s="11"/>
      <c r="L49" s="6"/>
    </row>
    <row r="50" spans="1:12" ht="16.5" thickBot="1">
      <c r="A50" s="6" t="s">
        <v>42</v>
      </c>
      <c r="I50" s="29"/>
      <c r="J50" s="31">
        <v>0</v>
      </c>
      <c r="K50" s="11"/>
      <c r="L50" s="6" t="str">
        <f>IF((ABS(J49-J50)/J49)&gt;(O15/100),"Non rientra nelle tolleranze","Rientra nelle tolleranze")</f>
        <v>Non rientra nelle tolleranze</v>
      </c>
    </row>
    <row r="51" ht="15">
      <c r="J51" s="9"/>
    </row>
    <row r="54" ht="15">
      <c r="A54" s="3" t="s">
        <v>43</v>
      </c>
    </row>
    <row r="55" ht="15">
      <c r="A55" s="3" t="s">
        <v>44</v>
      </c>
    </row>
    <row r="56" ht="15">
      <c r="A56" s="3" t="s">
        <v>45</v>
      </c>
    </row>
    <row r="57" ht="15">
      <c r="A57" s="3" t="s">
        <v>46</v>
      </c>
    </row>
    <row r="58" ht="15">
      <c r="A58" s="3" t="s">
        <v>47</v>
      </c>
    </row>
    <row r="59" ht="15">
      <c r="A59" s="3" t="s">
        <v>49</v>
      </c>
    </row>
    <row r="60" ht="15">
      <c r="A60" s="3" t="s">
        <v>48</v>
      </c>
    </row>
    <row r="62" spans="1:15" ht="16.5" thickBot="1">
      <c r="A62" s="12" t="s">
        <v>11</v>
      </c>
      <c r="B62" s="13"/>
      <c r="C62" s="13"/>
      <c r="D62" s="13"/>
      <c r="E62" s="13"/>
      <c r="F62" s="13"/>
      <c r="G62" s="13"/>
      <c r="H62" s="13"/>
      <c r="I62" s="13"/>
      <c r="J62" s="13"/>
      <c r="L62" s="13"/>
      <c r="M62" s="13"/>
      <c r="N62" s="13"/>
      <c r="O62" s="13"/>
    </row>
    <row r="63" spans="1:16" ht="15">
      <c r="A63" s="14" t="s">
        <v>50</v>
      </c>
      <c r="B63" s="15"/>
      <c r="C63" s="15"/>
      <c r="D63" s="15"/>
      <c r="E63" s="15"/>
      <c r="F63" s="15"/>
      <c r="G63" s="15"/>
      <c r="H63" s="15"/>
      <c r="I63" s="15"/>
      <c r="J63" s="16">
        <f>40+D4+273.15</f>
        <v>313.15</v>
      </c>
      <c r="K63" s="22"/>
      <c r="L63" s="14" t="s">
        <v>58</v>
      </c>
      <c r="M63" s="15"/>
      <c r="N63" s="15"/>
      <c r="O63" s="16">
        <v>28</v>
      </c>
      <c r="P63" s="11"/>
    </row>
    <row r="64" spans="1:16" ht="15">
      <c r="A64" s="17" t="s">
        <v>51</v>
      </c>
      <c r="J64" s="18">
        <f>5+E4+273.15</f>
        <v>278.15</v>
      </c>
      <c r="K64" s="22"/>
      <c r="L64" s="17" t="s">
        <v>59</v>
      </c>
      <c r="O64" s="18">
        <v>32</v>
      </c>
      <c r="P64" s="11"/>
    </row>
    <row r="65" spans="1:16" ht="15">
      <c r="A65" s="17" t="s">
        <v>53</v>
      </c>
      <c r="J65" s="18">
        <f>2+0.1*F4</f>
        <v>2</v>
      </c>
      <c r="K65" s="22"/>
      <c r="L65" s="17" t="s">
        <v>61</v>
      </c>
      <c r="O65" s="18">
        <v>0.745</v>
      </c>
      <c r="P65" s="11"/>
    </row>
    <row r="66" spans="1:16" ht="15.75" thickBot="1">
      <c r="A66" s="17" t="s">
        <v>52</v>
      </c>
      <c r="J66" s="18">
        <f>1+0.1*G4</f>
        <v>1</v>
      </c>
      <c r="K66" s="22"/>
      <c r="L66" s="19" t="s">
        <v>62</v>
      </c>
      <c r="M66" s="20"/>
      <c r="N66" s="20"/>
      <c r="O66" s="21">
        <v>0.653</v>
      </c>
      <c r="P66" s="11"/>
    </row>
    <row r="67" spans="1:15" ht="15">
      <c r="A67" s="17" t="s">
        <v>55</v>
      </c>
      <c r="J67" s="18">
        <f>2+0.1*H4</f>
        <v>2</v>
      </c>
      <c r="K67" s="11"/>
      <c r="L67" s="9"/>
      <c r="M67" s="9"/>
      <c r="N67" s="9"/>
      <c r="O67" s="9"/>
    </row>
    <row r="68" spans="1:11" ht="15.75" thickBot="1">
      <c r="A68" s="19" t="s">
        <v>54</v>
      </c>
      <c r="B68" s="20"/>
      <c r="C68" s="20"/>
      <c r="D68" s="20"/>
      <c r="E68" s="20"/>
      <c r="F68" s="20"/>
      <c r="G68" s="20"/>
      <c r="H68" s="20"/>
      <c r="I68" s="20"/>
      <c r="J68" s="21">
        <f>1+0.1*I4</f>
        <v>1</v>
      </c>
      <c r="K68" s="11"/>
    </row>
    <row r="69" spans="1:10" ht="15">
      <c r="A69" s="9"/>
      <c r="B69" s="9"/>
      <c r="C69" s="9"/>
      <c r="D69" s="9"/>
      <c r="E69" s="9"/>
      <c r="F69" s="9"/>
      <c r="G69" s="9"/>
      <c r="H69" s="9"/>
      <c r="I69" s="9"/>
      <c r="J69" s="9"/>
    </row>
    <row r="72" ht="15.75">
      <c r="A72" s="6" t="s">
        <v>17</v>
      </c>
    </row>
    <row r="73" spans="1:10" ht="15">
      <c r="A73" s="3" t="s">
        <v>56</v>
      </c>
      <c r="J73" s="3">
        <f>(J67*100000*J65/(O11/O63*J63))/1000</f>
        <v>4.301589334347357</v>
      </c>
    </row>
    <row r="74" spans="1:10" ht="15">
      <c r="A74" s="3" t="s">
        <v>60</v>
      </c>
      <c r="J74" s="3">
        <f>(J68*100000*J66/(O11/O64*J64))/1000</f>
        <v>1.383675509155774</v>
      </c>
    </row>
    <row r="75" spans="1:10" ht="15">
      <c r="A75" s="3" t="s">
        <v>64</v>
      </c>
      <c r="J75" s="3">
        <f>J73+J74</f>
        <v>5.6852648435031305</v>
      </c>
    </row>
    <row r="76" spans="1:10" ht="15">
      <c r="A76" s="3" t="s">
        <v>63</v>
      </c>
      <c r="J76" s="3">
        <f>(O65*J73+O66*J74)/J75</f>
        <v>0.7226091087492957</v>
      </c>
    </row>
    <row r="77" spans="1:10" ht="15.75" thickBot="1">
      <c r="A77" s="3" t="s">
        <v>65</v>
      </c>
      <c r="J77" s="13">
        <f>(J73*O11/O63+J74*O11/O64)/J75</f>
        <v>0.2879129498635048</v>
      </c>
    </row>
    <row r="78" spans="1:11" ht="16.5" thickBot="1">
      <c r="A78" s="6" t="s">
        <v>66</v>
      </c>
      <c r="I78" s="29"/>
      <c r="J78" s="31">
        <f>(J73*O65*J63+J74*O66*J64)/(J75*J76)</f>
        <v>305.4522935170877</v>
      </c>
      <c r="K78" s="11"/>
    </row>
    <row r="79" spans="1:12" ht="16.5" thickBot="1">
      <c r="A79" s="6" t="s">
        <v>68</v>
      </c>
      <c r="I79" s="29"/>
      <c r="J79" s="31">
        <v>0</v>
      </c>
      <c r="K79" s="11"/>
      <c r="L79" s="6" t="str">
        <f>IF((ABS(J78-J79)/J78)&gt;(O15/100),"Non rientra nelle tolleranze","Rientra nelle tolleranze")</f>
        <v>Non rientra nelle tolleranze</v>
      </c>
    </row>
    <row r="80" spans="1:11" ht="16.5" thickBot="1">
      <c r="A80" s="6" t="s">
        <v>67</v>
      </c>
      <c r="I80" s="29"/>
      <c r="J80" s="31">
        <f>(J75*1000*J77*J78/(J65+J66))/100000</f>
        <v>1.6666102006685952</v>
      </c>
      <c r="K80" s="11"/>
    </row>
    <row r="81" spans="1:12" ht="16.5" thickBot="1">
      <c r="A81" s="6" t="s">
        <v>42</v>
      </c>
      <c r="I81" s="29"/>
      <c r="J81" s="31">
        <v>0</v>
      </c>
      <c r="K81" s="11"/>
      <c r="L81" s="6" t="str">
        <f>IF((ABS(J80-J81)/J80)&gt;(O15/100),"Non rientra nelle tolleranze","Rientra nelle tolleranze")</f>
        <v>Non rientra nelle tolleranze</v>
      </c>
    </row>
    <row r="82" ht="15">
      <c r="J82" s="9"/>
    </row>
  </sheetData>
  <mergeCells count="3">
    <mergeCell ref="A4:C4"/>
    <mergeCell ref="A1:O1"/>
    <mergeCell ref="J4:O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Valdessalici</dc:creator>
  <cp:keywords/>
  <dc:description/>
  <cp:lastModifiedBy>Cad14</cp:lastModifiedBy>
  <dcterms:created xsi:type="dcterms:W3CDTF">1999-11-19T10:25:49Z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