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6" yWindow="36" windowWidth="11292" windowHeight="5988" activeTab="0"/>
  </bookViews>
  <sheets>
    <sheet name="Principale" sheetId="1" r:id="rId1"/>
    <sheet name="Calcoli" sheetId="2" r:id="rId2"/>
  </sheets>
  <externalReferences>
    <externalReference r:id="rId5"/>
    <externalReference r:id="rId6"/>
    <externalReference r:id="rId7"/>
  </externalReferences>
  <definedNames>
    <definedName name="A">'Calcoli'!$B$2</definedName>
    <definedName name="AA">'Calcoli'!#REF!</definedName>
    <definedName name="AB">'Calcoli'!$E$2</definedName>
    <definedName name="Area">'Calcoli'!$E$36</definedName>
    <definedName name="B">'Calcoli'!$B$3</definedName>
    <definedName name="BC">'Calcoli'!$E$5</definedName>
    <definedName name="BCDEF">'Calcoli'!$E$6</definedName>
    <definedName name="Beta">'Calcoli'!$G$21</definedName>
    <definedName name="CC">'Calcoli'!$B$4</definedName>
    <definedName name="CD">'Calcoli'!$E$3</definedName>
    <definedName name="Cir1">'[1]Calcoli'!#REF!</definedName>
    <definedName name="Cir2">#REF!</definedName>
    <definedName name="Cir3">#REF!</definedName>
    <definedName name="cp">'Calcoli'!$E$10</definedName>
    <definedName name="cpa">'Calcoli'!#REF!</definedName>
    <definedName name="Crfilo">#REF!</definedName>
    <definedName name="Crpalo">#REF!</definedName>
    <definedName name="Crr2">#REF!</definedName>
    <definedName name="Crr3">#REF!</definedName>
    <definedName name="cvn">'[1]Calcoli'!#REF!</definedName>
    <definedName name="cvo">'[1]Calcoli'!#REF!</definedName>
    <definedName name="Cx">'Calcoli'!#REF!</definedName>
    <definedName name="D">'Calcoli'!$B$5</definedName>
    <definedName name="DD">'Calcoli'!#REF!</definedName>
    <definedName name="DE">'[2]Calcoli'!$E$6</definedName>
    <definedName name="DeltaP">'Calcoli'!$B$24</definedName>
    <definedName name="Dest">'Calcoli'!#REF!</definedName>
    <definedName name="Dfilo">'[3]Calcoli'!#REF!</definedName>
    <definedName name="DIA">'Calcoli'!#REF!</definedName>
    <definedName name="Diam">'Calcoli'!$E$33</definedName>
    <definedName name="dist">'Calcoli'!$B$27</definedName>
    <definedName name="Dpalo">'[3]Calcoli'!#REF!</definedName>
    <definedName name="DT">'[3]Calcoli'!#REF!</definedName>
    <definedName name="DTml">'Calcoli'!$B$39</definedName>
    <definedName name="DTml_Qp">'Calcoli'!#REF!</definedName>
    <definedName name="E">'Calcoli'!$B$6</definedName>
    <definedName name="EF">'Calcoli'!$E$4</definedName>
    <definedName name="F">'Calcoli'!$B$7</definedName>
    <definedName name="h">'Calcoli'!#REF!</definedName>
    <definedName name="hconv">'[3]Calcoli'!#REF!</definedName>
    <definedName name="hest">'Calcoli'!#REF!</definedName>
    <definedName name="hi">'Calcoli'!#REF!</definedName>
    <definedName name="hl">#REF!</definedName>
    <definedName name="K">'Calcoli'!$E$34</definedName>
    <definedName name="Ktot">'[3]Calcoli'!#REF!</definedName>
    <definedName name="L">'Calcoli'!#REF!</definedName>
    <definedName name="Lam1">'[3]Calcoli'!#REF!</definedName>
    <definedName name="Lam2">'[3]Calcoli'!#REF!</definedName>
    <definedName name="Lam3">#REF!</definedName>
    <definedName name="Lambda">#REF!</definedName>
    <definedName name="Lambda1">'Calcoli'!#REF!</definedName>
    <definedName name="Lambda2">'Calcoli'!#REF!</definedName>
    <definedName name="lambda3">'[3]Calcoli'!#REF!</definedName>
    <definedName name="Lambdai">'Calcoli'!$J$35</definedName>
    <definedName name="Lamda1">'Calcoli'!#REF!</definedName>
    <definedName name="Lep">'[1]Calcoli'!#REF!</definedName>
    <definedName name="Leq">'[1]Calcoli'!#REF!</definedName>
    <definedName name="LL">'Calcoli'!#REF!</definedName>
    <definedName name="Lp">'Calcoli'!$B$29</definedName>
    <definedName name="Ltot">'Calcoli'!#REF!</definedName>
    <definedName name="Lw">'Calcoli'!#REF!</definedName>
    <definedName name="Lwa">'Calcoli'!$B$28</definedName>
    <definedName name="M">'Calcoli'!$B$10</definedName>
    <definedName name="MA1">'[1]Calcoli'!#REF!</definedName>
    <definedName name="MA2">'[1]Calcoli'!#REF!</definedName>
    <definedName name="Mavio">'[1]Calcoli'!$F$13</definedName>
    <definedName name="Mn">'[3]Calcoli'!#REF!</definedName>
    <definedName name="Mo">'[3]Calcoli'!#REF!</definedName>
    <definedName name="Mpunto">'Calcoli'!$B$37</definedName>
    <definedName name="Mtot">'[3]Calcoli'!#REF!</definedName>
    <definedName name="N">'Calcoli'!#REF!</definedName>
    <definedName name="Ni">#REF!</definedName>
    <definedName name="Ni1">'[3]Calcoli'!#REF!</definedName>
    <definedName name="Ni2">'[3]Calcoli'!#REF!</definedName>
    <definedName name="Ni3">'[3]Calcoli'!#REF!</definedName>
    <definedName name="Ni4">'[3]Calcoli'!#REF!</definedName>
    <definedName name="Ni5">'[3]Calcoli'!#REF!</definedName>
    <definedName name="Ni6">'[3]Calcoli'!#REF!</definedName>
    <definedName name="Niaria">'Calcoli'!#REF!</definedName>
    <definedName name="Nices">'[3]Calcoli'!#REF!</definedName>
    <definedName name="Niinf">'Calcoli'!#REF!</definedName>
    <definedName name="Nipar">#REF!</definedName>
    <definedName name="Nu">'Calcoli'!$E$39</definedName>
    <definedName name="p_atm">'Calcoli'!$E$21</definedName>
    <definedName name="patm">'Calcoli'!#REF!</definedName>
    <definedName name="Pfin">'Calcoli'!#REF!</definedName>
    <definedName name="Phi1">'[1]Calcoli'!$F$15</definedName>
    <definedName name="Phi2">'[3]Calcoli'!#REF!</definedName>
    <definedName name="Phifin">'[1]Calcoli'!#REF!</definedName>
    <definedName name="Piniz">'Calcoli'!#REF!</definedName>
    <definedName name="Pn">'[1]Calcoli'!#REF!</definedName>
    <definedName name="Po">'[1]Calcoli'!#REF!</definedName>
    <definedName name="Portata">'[3]Calcoli'!#REF!</definedName>
    <definedName name="Pout">'Calcoli'!#REF!</definedName>
    <definedName name="Pr">#REF!</definedName>
    <definedName name="Pr1">'[1]Calcoli'!#REF!</definedName>
    <definedName name="Pr2">'[1]Calcoli'!#REF!</definedName>
    <definedName name="Pr3">'[1]Calcoli'!#REF!</definedName>
    <definedName name="Pr4">'[1]Calcoli'!#REF!</definedName>
    <definedName name="Pr5">'[1]Calcoli'!#REF!</definedName>
    <definedName name="Pr6">'[1]Calcoli'!#REF!</definedName>
    <definedName name="Ps1">#REF!</definedName>
    <definedName name="Ps2">#REF!</definedName>
    <definedName name="Psat">'Calcoli'!#REF!</definedName>
    <definedName name="Psfin">#REF!</definedName>
    <definedName name="Q">'Calcoli'!$B$13</definedName>
    <definedName name="Q_2">'Calcoli'!$B$17</definedName>
    <definedName name="Qc">'Calcoli'!#REF!</definedName>
    <definedName name="Qm">'Calcoli'!#REF!</definedName>
    <definedName name="Qp">'Calcoli'!$B$14</definedName>
    <definedName name="Qpunto">'Calcoli'!$B$38</definedName>
    <definedName name="Qscamb">'[3]Calcoli'!#REF!</definedName>
    <definedName name="R_aria">'Calcoli'!$E$22</definedName>
    <definedName name="Raggio1">'Calcoli'!$G$33</definedName>
    <definedName name="Raggio2">'Calcoli'!$G$34</definedName>
    <definedName name="Re">'Calcoli'!#REF!</definedName>
    <definedName name="Re1">'[1]Calcoli'!#REF!</definedName>
    <definedName name="Re2">'[1]Calcoli'!#REF!</definedName>
    <definedName name="Re3">'[1]Calcoli'!#REF!</definedName>
    <definedName name="Re4">'[1]Calcoli'!#REF!</definedName>
    <definedName name="Re5">'[1]Calcoli'!#REF!</definedName>
    <definedName name="Refilo">'[3]Calcoli'!#REF!</definedName>
    <definedName name="Repalo">'[3]Calcoli'!#REF!</definedName>
    <definedName name="Rho">'Calcoli'!$B$23</definedName>
    <definedName name="Rho_H2O">'Calcoli'!$E$35</definedName>
    <definedName name="Rhoa">'[3]Calcoli'!#REF!</definedName>
    <definedName name="RhoL">'[1]Calcoli'!#REF!</definedName>
    <definedName name="Rhos">'[3]Calcoli'!#REF!</definedName>
    <definedName name="rr">'Calcoli'!$B$15</definedName>
    <definedName name="Rtot">'[1]Calcoli'!#REF!</definedName>
    <definedName name="Runodue">'Calcoli'!#REF!</definedName>
    <definedName name="S">'Calcoli'!$B$40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'Calcoli'!#REF!</definedName>
    <definedName name="Sup1">'Calcoli'!#REF!</definedName>
    <definedName name="Sup2">'Calcoli'!#REF!</definedName>
    <definedName name="Sup3">'Calcoli'!#REF!</definedName>
    <definedName name="T">'Calcoli'!$G$20</definedName>
    <definedName name="T_1">'Calcoli'!$B$11</definedName>
    <definedName name="Ta">'Calcoli'!#REF!</definedName>
    <definedName name="Tar">'Calcoli'!#REF!</definedName>
    <definedName name="Taria">'[3]Calcoli'!#REF!</definedName>
    <definedName name="Tau1">'Calcoli'!$D$12</definedName>
    <definedName name="Tau2">'Calcoli'!$D$16</definedName>
    <definedName name="TauSvuot">'Calcoli'!#REF!</definedName>
    <definedName name="Te">'Calcoli'!#REF!</definedName>
    <definedName name="Temp1">'Calcoli'!#REF!</definedName>
    <definedName name="Tempo1">'Calcoli'!$E$29</definedName>
    <definedName name="Tempo2">'Calcoli'!#REF!</definedName>
    <definedName name="TempoTot">'Calcoli'!$E$30</definedName>
    <definedName name="Tfin">'Calcoli'!#REF!</definedName>
    <definedName name="Tin">'Calcoli'!$B$33</definedName>
    <definedName name="Tinf">'Calcoli'!$B$22</definedName>
    <definedName name="Tiniz">'Calcoli'!#REF!</definedName>
    <definedName name="Tit1">'[3]Calcoli'!#REF!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'Calcoli'!$B$34</definedName>
    <definedName name="Tpar">'[3]Calcoli'!#REF!</definedName>
    <definedName name="Tsat">#REF!</definedName>
    <definedName name="Tsat2">#REF!</definedName>
    <definedName name="TT1">'[1]Calcoli'!$B$12</definedName>
    <definedName name="TT2">'[1]Calcoli'!$B$13</definedName>
    <definedName name="U">'Calcoli'!$B$21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'Calcoli'!#REF!</definedName>
    <definedName name="UU1">'[1]Calcoli'!#REF!</definedName>
    <definedName name="UU2">'[1]Calcoli'!#REF!</definedName>
    <definedName name="UU3">'[1]Calcoli'!#REF!</definedName>
    <definedName name="UU4">'[1]Calcoli'!#REF!</definedName>
    <definedName name="UU5">'[1]Calcoli'!#REF!</definedName>
    <definedName name="V">'Calcoli'!#REF!</definedName>
    <definedName name="Va">'Calcoli'!#REF!</definedName>
    <definedName name="Vel">'Calcoli'!#REF!</definedName>
    <definedName name="Vn">'[3]Calcoli'!#REF!</definedName>
    <definedName name="Vo">'[3]Calcoli'!#REF!</definedName>
    <definedName name="W">'Calcoli'!$B$36</definedName>
    <definedName name="WW">'Calcoli'!$B$36</definedName>
    <definedName name="x">'Calcoli'!#REF!</definedName>
    <definedName name="XX">'[3]Calcoli'!#REF!</definedName>
    <definedName name="xx1">'[3]Calcoli'!#REF!</definedName>
    <definedName name="xx2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<sst xmlns="http://schemas.openxmlformats.org/spreadsheetml/2006/main" count="116" uniqueCount="74">
  <si>
    <t>Matricola</t>
  </si>
  <si>
    <t>1° Esercizio</t>
  </si>
  <si>
    <t>MIN</t>
  </si>
  <si>
    <t>MAX</t>
  </si>
  <si>
    <t>Potenza termica Q</t>
  </si>
  <si>
    <t>W</t>
  </si>
  <si>
    <t>Massa evaporata</t>
  </si>
  <si>
    <t>kg</t>
  </si>
  <si>
    <t>2° Esercizio</t>
  </si>
  <si>
    <t>Pa</t>
  </si>
  <si>
    <t>Portata in massa</t>
  </si>
  <si>
    <t>kg/s</t>
  </si>
  <si>
    <t>3° Esercizio</t>
  </si>
  <si>
    <t>dBA</t>
  </si>
  <si>
    <t>4° Esercizio</t>
  </si>
  <si>
    <t>A</t>
  </si>
  <si>
    <t>B</t>
  </si>
  <si>
    <t>C</t>
  </si>
  <si>
    <t>D</t>
  </si>
  <si>
    <t>E</t>
  </si>
  <si>
    <t>F</t>
  </si>
  <si>
    <t>M =</t>
  </si>
  <si>
    <t>T1 =</t>
  </si>
  <si>
    <t>°C</t>
  </si>
  <si>
    <t>Tau1 =</t>
  </si>
  <si>
    <t>min</t>
  </si>
  <si>
    <t>sec</t>
  </si>
  <si>
    <t>Q1 =</t>
  </si>
  <si>
    <t>J</t>
  </si>
  <si>
    <t>Qpunto =</t>
  </si>
  <si>
    <t>r =</t>
  </si>
  <si>
    <t>Tau2 =</t>
  </si>
  <si>
    <t>Q2 =</t>
  </si>
  <si>
    <t>Mev =</t>
  </si>
  <si>
    <t>U =</t>
  </si>
  <si>
    <t>m/s</t>
  </si>
  <si>
    <t>m</t>
  </si>
  <si>
    <t>W =</t>
  </si>
  <si>
    <t>Mpunto =</t>
  </si>
  <si>
    <t>mq</t>
  </si>
  <si>
    <t>Tinf =</t>
  </si>
  <si>
    <t>Rho =</t>
  </si>
  <si>
    <t>DeltaP =</t>
  </si>
  <si>
    <t>d =</t>
  </si>
  <si>
    <t>Lwa =</t>
  </si>
  <si>
    <t>Lp =</t>
  </si>
  <si>
    <t>Tempo1 =</t>
  </si>
  <si>
    <t>ore</t>
  </si>
  <si>
    <t>Lep =</t>
  </si>
  <si>
    <t>Tin =</t>
  </si>
  <si>
    <t>Tout =</t>
  </si>
  <si>
    <t>L =</t>
  </si>
  <si>
    <t>DeltaTml =</t>
  </si>
  <si>
    <t>kW</t>
  </si>
  <si>
    <t>Esame di Fisica Tecnica del 23/1/2015</t>
  </si>
  <si>
    <t>Pressione ristagno</t>
  </si>
  <si>
    <t>LEP =</t>
  </si>
  <si>
    <t>K =</t>
  </si>
  <si>
    <t>S =</t>
  </si>
  <si>
    <t>Lunghezza max</t>
  </si>
  <si>
    <t>Potenza dispersa max</t>
  </si>
  <si>
    <t>J/kg</t>
  </si>
  <si>
    <t>cp =</t>
  </si>
  <si>
    <t>J/kgK</t>
  </si>
  <si>
    <t>p_atm =</t>
  </si>
  <si>
    <t>R_aria =</t>
  </si>
  <si>
    <t>TempoTot =</t>
  </si>
  <si>
    <t>Area =</t>
  </si>
  <si>
    <t>kg/m3</t>
  </si>
  <si>
    <t>Rho_H2O =</t>
  </si>
  <si>
    <t>Diam =</t>
  </si>
  <si>
    <t>W/m2K</t>
  </si>
  <si>
    <t>m2</t>
  </si>
  <si>
    <t>sovrappressione di ristagno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</si>
</sst>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60" zoomScaleNormal="160" zoomScalePageLayoutView="0" workbookViewId="0" topLeftCell="A1">
      <selection activeCell="B4" sqref="B4"/>
    </sheetView>
  </sheetViews>
  <sheetFormatPr defaultColWidth="9.140625" defaultRowHeight="12.75" customHeight="1"/>
  <cols>
    <col min="1" max="1" width="20.7109375" style="0" customWidth="1"/>
    <col min="2" max="2" width="10.7109375" style="0" customWidth="1"/>
    <col min="4" max="5" width="9.140625" style="0" bestFit="1" customWidth="1"/>
    <col min="7" max="7" width="14.28125" style="0" customWidth="1"/>
  </cols>
  <sheetData>
    <row r="1" ht="12.75" customHeight="1">
      <c r="A1" s="1" t="s">
        <v>54</v>
      </c>
    </row>
    <row r="3" spans="1:2" ht="12.75" customHeight="1">
      <c r="A3" t="s">
        <v>0</v>
      </c>
      <c r="B3" s="2">
        <v>123456</v>
      </c>
    </row>
    <row r="5" spans="1:11" ht="12.75" customHeight="1">
      <c r="A5" s="3" t="s">
        <v>1</v>
      </c>
      <c r="D5" s="4" t="s">
        <v>2</v>
      </c>
      <c r="E5" s="4" t="s">
        <v>3</v>
      </c>
      <c r="G5" s="3"/>
      <c r="J5" s="4"/>
      <c r="K5" s="4"/>
    </row>
    <row r="6" spans="1:11" ht="12.75" customHeight="1">
      <c r="A6" t="s">
        <v>4</v>
      </c>
      <c r="B6" s="5">
        <f>Qp</f>
        <v>937.888</v>
      </c>
      <c r="C6" s="6" t="s">
        <v>5</v>
      </c>
      <c r="D6" s="6">
        <f>B6/1.05</f>
        <v>893.2266666666667</v>
      </c>
      <c r="E6" s="6">
        <f>B6*1.05</f>
        <v>984.7824</v>
      </c>
      <c r="H6" s="3"/>
      <c r="J6" s="7"/>
      <c r="K6" s="7"/>
    </row>
    <row r="7" spans="1:11" ht="12.75" customHeight="1">
      <c r="A7" t="s">
        <v>6</v>
      </c>
      <c r="B7" s="8">
        <f>Calcoli!B18</f>
        <v>0.3490588923349579</v>
      </c>
      <c r="C7" s="9" t="s">
        <v>7</v>
      </c>
      <c r="D7" s="9">
        <f>B7/1.05</f>
        <v>0.3324370403190075</v>
      </c>
      <c r="E7" s="9">
        <f>B7*1.05</f>
        <v>0.3665118369517058</v>
      </c>
      <c r="H7" s="8"/>
      <c r="I7" s="9"/>
      <c r="J7" s="9"/>
      <c r="K7" s="9"/>
    </row>
    <row r="9" spans="1:11" ht="12.75" customHeight="1">
      <c r="A9" s="3" t="s">
        <v>8</v>
      </c>
      <c r="D9" s="4" t="s">
        <v>2</v>
      </c>
      <c r="E9" s="4" t="s">
        <v>3</v>
      </c>
      <c r="G9" s="3"/>
      <c r="J9" s="4"/>
      <c r="K9" s="4"/>
    </row>
    <row r="10" spans="1:11" ht="12.75" customHeight="1">
      <c r="A10" s="16" t="s">
        <v>55</v>
      </c>
      <c r="B10" s="5">
        <f>DeltaP</f>
        <v>429.2463590103527</v>
      </c>
      <c r="C10" s="10" t="s">
        <v>9</v>
      </c>
      <c r="D10" s="6">
        <f>B10/1.05</f>
        <v>408.8060562003359</v>
      </c>
      <c r="E10" s="6">
        <f>B10*1.05</f>
        <v>450.7086769608704</v>
      </c>
      <c r="H10" s="8"/>
      <c r="I10" s="9"/>
      <c r="J10" s="9"/>
      <c r="K10" s="9"/>
    </row>
    <row r="12" spans="1:5" ht="12.75" customHeight="1">
      <c r="A12" s="3" t="s">
        <v>12</v>
      </c>
      <c r="D12" s="4" t="s">
        <v>2</v>
      </c>
      <c r="E12" s="4" t="s">
        <v>3</v>
      </c>
    </row>
    <row r="13" spans="1:5" ht="12.75" customHeight="1">
      <c r="A13" s="17" t="s">
        <v>45</v>
      </c>
      <c r="B13" s="11">
        <f>Calcoli!B29</f>
        <v>76.17214629683549</v>
      </c>
      <c r="C13" s="13" t="s">
        <v>13</v>
      </c>
      <c r="D13" s="10">
        <f>B13-0.5</f>
        <v>75.67214629683549</v>
      </c>
      <c r="E13" s="10">
        <f>B13+0.5</f>
        <v>76.67214629683549</v>
      </c>
    </row>
    <row r="14" spans="1:11" ht="12.75" customHeight="1">
      <c r="A14" s="17" t="s">
        <v>56</v>
      </c>
      <c r="B14" s="11">
        <f>Calcoli!B30</f>
        <v>71.91245897411268</v>
      </c>
      <c r="C14" s="14" t="s">
        <v>13</v>
      </c>
      <c r="D14" s="10">
        <f>B14-0.5</f>
        <v>71.41245897411268</v>
      </c>
      <c r="E14" s="10">
        <f>B14+0.5</f>
        <v>72.41245897411268</v>
      </c>
      <c r="G14" s="3"/>
      <c r="J14" s="4"/>
      <c r="K14" s="4"/>
    </row>
    <row r="15" spans="2:11" ht="12.75" customHeight="1">
      <c r="B15" s="5"/>
      <c r="C15" s="6"/>
      <c r="D15" s="6"/>
      <c r="E15" s="6"/>
      <c r="H15" s="5"/>
      <c r="J15" s="10"/>
      <c r="K15" s="10"/>
    </row>
    <row r="16" spans="1:11" ht="12.75" customHeight="1">
      <c r="A16" s="3" t="s">
        <v>14</v>
      </c>
      <c r="D16" s="4" t="s">
        <v>2</v>
      </c>
      <c r="E16" s="4" t="s">
        <v>3</v>
      </c>
      <c r="H16" s="5"/>
      <c r="J16" s="10"/>
      <c r="K16" s="10"/>
    </row>
    <row r="17" spans="1:11" ht="12.75" customHeight="1">
      <c r="A17" s="16" t="s">
        <v>10</v>
      </c>
      <c r="B17" s="5">
        <f>Mpunto</f>
        <v>204.20352248333657</v>
      </c>
      <c r="C17" s="18" t="s">
        <v>11</v>
      </c>
      <c r="D17" s="6">
        <f>B17/1.15</f>
        <v>177.5682804202927</v>
      </c>
      <c r="E17" s="6">
        <f>B17*1.15</f>
        <v>234.83405085583703</v>
      </c>
      <c r="H17" s="5"/>
      <c r="J17" s="10"/>
      <c r="K17" s="10"/>
    </row>
    <row r="18" spans="1:5" ht="12.75" customHeight="1">
      <c r="A18" s="16" t="s">
        <v>60</v>
      </c>
      <c r="B18" s="5">
        <f>Qpunto/1000</f>
        <v>17955.003121392332</v>
      </c>
      <c r="C18" s="6" t="s">
        <v>53</v>
      </c>
      <c r="D18" s="6">
        <f>B18/1.15</f>
        <v>15613.046192515072</v>
      </c>
      <c r="E18" s="6">
        <f>B18*1.15</f>
        <v>20648.25358960118</v>
      </c>
    </row>
    <row r="19" spans="1:5" ht="12.75" customHeight="1">
      <c r="A19" s="16" t="s">
        <v>59</v>
      </c>
      <c r="B19" s="5">
        <f>Calcoli!B41</f>
        <v>579174.1768056414</v>
      </c>
      <c r="C19" s="17" t="s">
        <v>36</v>
      </c>
      <c r="D19" s="6">
        <f>B19/1.15</f>
        <v>503629.71896142734</v>
      </c>
      <c r="E19" s="6">
        <f>B19*1.15</f>
        <v>666050.3033264875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B29" sqref="B29"/>
    </sheetView>
  </sheetViews>
  <sheetFormatPr defaultColWidth="9.140625" defaultRowHeight="12.75" customHeight="1"/>
  <cols>
    <col min="1" max="1" width="13.7109375" style="0" customWidth="1"/>
    <col min="2" max="2" width="12.28125" style="0" bestFit="1" customWidth="1"/>
    <col min="4" max="4" width="10.28125" style="0" customWidth="1"/>
    <col min="5" max="5" width="12.28125" style="0" bestFit="1" customWidth="1"/>
    <col min="9" max="9" width="11.28125" style="0" customWidth="1"/>
    <col min="10" max="10" width="12.28125" style="0" bestFit="1" customWidth="1"/>
  </cols>
  <sheetData>
    <row r="1" spans="1:2" ht="12.75" customHeight="1">
      <c r="A1" s="3" t="s">
        <v>0</v>
      </c>
      <c r="B1" s="3">
        <f>Principale!B3</f>
        <v>123456</v>
      </c>
    </row>
    <row r="2" spans="1:2" ht="12.75" customHeight="1">
      <c r="A2" t="s">
        <v>15</v>
      </c>
      <c r="B2">
        <f>INT(B1/100000)</f>
        <v>1</v>
      </c>
    </row>
    <row r="3" spans="1:2" ht="12.75" customHeight="1">
      <c r="A3" t="s">
        <v>16</v>
      </c>
      <c r="B3">
        <f>INT((B1-B2*100000)/10000)</f>
        <v>2</v>
      </c>
    </row>
    <row r="4" spans="1:2" ht="12.75" customHeight="1">
      <c r="A4" t="s">
        <v>17</v>
      </c>
      <c r="B4">
        <f>INT((B1-B2*100000-B3*10000)/1000)</f>
        <v>3</v>
      </c>
    </row>
    <row r="5" spans="1:2" ht="12.75" customHeight="1">
      <c r="A5" t="s">
        <v>18</v>
      </c>
      <c r="B5">
        <f>INT((B1-B2*100000-B3*10000-B4*1000)/100)</f>
        <v>4</v>
      </c>
    </row>
    <row r="6" spans="1:2" ht="12.75" customHeight="1">
      <c r="A6" t="s">
        <v>19</v>
      </c>
      <c r="B6">
        <f>INT((B1-B2*100000-B3*10000-B4*1000-B5*100)/10)</f>
        <v>5</v>
      </c>
    </row>
    <row r="7" spans="1:2" ht="12.75" customHeight="1">
      <c r="A7" t="s">
        <v>20</v>
      </c>
      <c r="B7">
        <f>INT((B1-B2*100000-B3*10000-B4*1000-B5*100-B6*10))</f>
        <v>6</v>
      </c>
    </row>
    <row r="9" ht="12.75" customHeight="1">
      <c r="A9" s="3" t="s">
        <v>1</v>
      </c>
    </row>
    <row r="10" spans="1:6" ht="12.75" customHeight="1">
      <c r="A10" s="16" t="s">
        <v>21</v>
      </c>
      <c r="B10">
        <v>4</v>
      </c>
      <c r="C10" t="s">
        <v>7</v>
      </c>
      <c r="D10" s="16" t="s">
        <v>62</v>
      </c>
      <c r="E10">
        <v>4187</v>
      </c>
      <c r="F10" s="16" t="s">
        <v>63</v>
      </c>
    </row>
    <row r="11" spans="1:3" ht="12.75" customHeight="1">
      <c r="A11" s="16" t="s">
        <v>22</v>
      </c>
      <c r="B11">
        <f>10+F</f>
        <v>16</v>
      </c>
      <c r="C11" t="s">
        <v>23</v>
      </c>
    </row>
    <row r="12" spans="1:5" ht="12.75" customHeight="1">
      <c r="A12" s="16" t="s">
        <v>24</v>
      </c>
      <c r="B12">
        <f>20+E</f>
        <v>25</v>
      </c>
      <c r="C12" t="s">
        <v>25</v>
      </c>
      <c r="D12">
        <f>B12*60</f>
        <v>1500</v>
      </c>
      <c r="E12" t="s">
        <v>26</v>
      </c>
    </row>
    <row r="13" spans="1:3" ht="12.75" customHeight="1">
      <c r="A13" s="16" t="s">
        <v>27</v>
      </c>
      <c r="B13" s="16">
        <f>M*cp*(100-T_1)</f>
        <v>1406832</v>
      </c>
      <c r="C13" t="s">
        <v>28</v>
      </c>
    </row>
    <row r="14" spans="1:3" ht="12.75" customHeight="1">
      <c r="A14" s="3" t="s">
        <v>29</v>
      </c>
      <c r="B14" s="3">
        <f>Q/Tau1</f>
        <v>937.888</v>
      </c>
      <c r="C14" s="3" t="s">
        <v>5</v>
      </c>
    </row>
    <row r="15" spans="1:3" ht="12.75" customHeight="1">
      <c r="A15" s="16" t="s">
        <v>30</v>
      </c>
      <c r="B15">
        <v>2257000</v>
      </c>
      <c r="C15" s="16" t="s">
        <v>61</v>
      </c>
    </row>
    <row r="16" spans="1:5" ht="12.75" customHeight="1">
      <c r="A16" s="16" t="s">
        <v>31</v>
      </c>
      <c r="B16">
        <f>10+D</f>
        <v>14</v>
      </c>
      <c r="C16" t="s">
        <v>25</v>
      </c>
      <c r="D16">
        <f>B16*60</f>
        <v>840</v>
      </c>
      <c r="E16" t="s">
        <v>26</v>
      </c>
    </row>
    <row r="17" spans="1:3" ht="12.75" customHeight="1">
      <c r="A17" s="16" t="s">
        <v>32</v>
      </c>
      <c r="B17" s="6">
        <f>Qp*Tau2</f>
        <v>787825.92</v>
      </c>
      <c r="C17" t="s">
        <v>28</v>
      </c>
    </row>
    <row r="18" spans="1:3" ht="12.75" customHeight="1">
      <c r="A18" s="3" t="s">
        <v>33</v>
      </c>
      <c r="B18" s="3">
        <f>Q_2/rr</f>
        <v>0.3490588923349579</v>
      </c>
      <c r="C18" s="3" t="s">
        <v>7</v>
      </c>
    </row>
    <row r="19" ht="12.75" customHeight="1">
      <c r="A19" s="3"/>
    </row>
    <row r="20" spans="1:8" ht="12.75" customHeight="1">
      <c r="A20" s="3" t="s">
        <v>8</v>
      </c>
      <c r="F20" s="16"/>
      <c r="H20" s="16"/>
    </row>
    <row r="21" spans="1:6" ht="12.75" customHeight="1">
      <c r="A21" s="16" t="s">
        <v>34</v>
      </c>
      <c r="B21">
        <f>20+F</f>
        <v>26</v>
      </c>
      <c r="C21" t="s">
        <v>35</v>
      </c>
      <c r="D21" s="16" t="s">
        <v>64</v>
      </c>
      <c r="E21">
        <v>101325</v>
      </c>
      <c r="F21" s="16" t="s">
        <v>9</v>
      </c>
    </row>
    <row r="22" spans="1:6" ht="12.75" customHeight="1">
      <c r="A22" s="16" t="s">
        <v>40</v>
      </c>
      <c r="B22">
        <f>E</f>
        <v>5</v>
      </c>
      <c r="C22" t="s">
        <v>23</v>
      </c>
      <c r="D22" s="16" t="s">
        <v>65</v>
      </c>
      <c r="E22">
        <v>287</v>
      </c>
      <c r="F22" s="16" t="s">
        <v>63</v>
      </c>
    </row>
    <row r="23" spans="1:3" ht="12.75" customHeight="1">
      <c r="A23" s="16" t="s">
        <v>41</v>
      </c>
      <c r="B23">
        <f>p_atm/(R_aria*(273+Tinf))</f>
        <v>1.2699596420424637</v>
      </c>
      <c r="C23" s="16" t="s">
        <v>68</v>
      </c>
    </row>
    <row r="24" spans="1:4" ht="12.75" customHeight="1">
      <c r="A24" s="3" t="s">
        <v>42</v>
      </c>
      <c r="B24" s="3">
        <f>Rho*U^2/2</f>
        <v>429.2463590103527</v>
      </c>
      <c r="C24" s="3" t="s">
        <v>9</v>
      </c>
      <c r="D24" s="16" t="s">
        <v>73</v>
      </c>
    </row>
    <row r="25" spans="4:6" ht="12.75" customHeight="1">
      <c r="D25" s="3"/>
      <c r="E25" s="3"/>
      <c r="F25" s="3"/>
    </row>
    <row r="26" ht="12.75" customHeight="1">
      <c r="A26" s="3" t="s">
        <v>12</v>
      </c>
    </row>
    <row r="27" spans="1:3" ht="12.75" customHeight="1">
      <c r="A27" s="16" t="s">
        <v>43</v>
      </c>
      <c r="B27">
        <f>5+F</f>
        <v>11</v>
      </c>
      <c r="C27" t="s">
        <v>36</v>
      </c>
    </row>
    <row r="28" spans="1:3" ht="12.75" customHeight="1">
      <c r="A28" s="16" t="s">
        <v>44</v>
      </c>
      <c r="B28">
        <f>100+E</f>
        <v>105</v>
      </c>
      <c r="C28" t="s">
        <v>13</v>
      </c>
    </row>
    <row r="29" spans="1:6" ht="12.75" customHeight="1">
      <c r="A29" s="3" t="s">
        <v>45</v>
      </c>
      <c r="B29" s="11">
        <f>Lwa-8-20*LOG10(dist)</f>
        <v>76.17214629683549</v>
      </c>
      <c r="C29" s="3" t="s">
        <v>13</v>
      </c>
      <c r="D29" t="s">
        <v>46</v>
      </c>
      <c r="E29">
        <f>1+B</f>
        <v>3</v>
      </c>
      <c r="F29" t="s">
        <v>47</v>
      </c>
    </row>
    <row r="30" spans="1:6" ht="12.75" customHeight="1">
      <c r="A30" s="3" t="s">
        <v>48</v>
      </c>
      <c r="B30" s="11">
        <f>Lp+10*LOG10(Tempo1/TempoTot)</f>
        <v>71.91245897411268</v>
      </c>
      <c r="C30" s="3" t="s">
        <v>13</v>
      </c>
      <c r="D30" s="16" t="s">
        <v>66</v>
      </c>
      <c r="E30">
        <v>8</v>
      </c>
      <c r="F30" s="16" t="s">
        <v>47</v>
      </c>
    </row>
    <row r="32" ht="12.75" customHeight="1">
      <c r="A32" s="3" t="s">
        <v>14</v>
      </c>
    </row>
    <row r="33" spans="1:6" ht="12.75" customHeight="1">
      <c r="A33" s="16" t="s">
        <v>49</v>
      </c>
      <c r="B33" s="12">
        <f>90+F</f>
        <v>96</v>
      </c>
      <c r="C33" s="15" t="s">
        <v>23</v>
      </c>
      <c r="D33" s="16" t="s">
        <v>70</v>
      </c>
      <c r="E33">
        <f>0.2</f>
        <v>0.2</v>
      </c>
      <c r="F33" t="s">
        <v>36</v>
      </c>
    </row>
    <row r="34" spans="1:6" ht="12.75" customHeight="1">
      <c r="A34" s="16" t="s">
        <v>50</v>
      </c>
      <c r="B34" s="12">
        <f>70+E</f>
        <v>75</v>
      </c>
      <c r="C34" s="15" t="s">
        <v>23</v>
      </c>
      <c r="D34" s="16" t="s">
        <v>57</v>
      </c>
      <c r="E34">
        <f>0.5+D/50</f>
        <v>0.58</v>
      </c>
      <c r="F34" s="16" t="s">
        <v>71</v>
      </c>
    </row>
    <row r="35" spans="1:6" ht="12.75" customHeight="1">
      <c r="A35" s="16" t="s">
        <v>40</v>
      </c>
      <c r="B35">
        <v>0</v>
      </c>
      <c r="C35" t="s">
        <v>23</v>
      </c>
      <c r="D35" s="16" t="s">
        <v>69</v>
      </c>
      <c r="E35">
        <v>1000</v>
      </c>
      <c r="F35" s="16" t="s">
        <v>68</v>
      </c>
    </row>
    <row r="36" spans="1:6" ht="12.75" customHeight="1">
      <c r="A36" s="16" t="s">
        <v>37</v>
      </c>
      <c r="B36">
        <f>5+F/4</f>
        <v>6.5</v>
      </c>
      <c r="C36" t="s">
        <v>35</v>
      </c>
      <c r="D36" s="16" t="s">
        <v>67</v>
      </c>
      <c r="E36">
        <f>PI()*Diam^2/4</f>
        <v>0.031415926535897934</v>
      </c>
      <c r="F36" t="s">
        <v>39</v>
      </c>
    </row>
    <row r="37" spans="1:6" ht="12.75" customHeight="1">
      <c r="A37" s="3" t="s">
        <v>38</v>
      </c>
      <c r="B37" s="19">
        <f>Rho_H2O*W*Area</f>
        <v>204.20352248333657</v>
      </c>
      <c r="C37" s="3" t="s">
        <v>11</v>
      </c>
      <c r="D37" s="16" t="s">
        <v>62</v>
      </c>
      <c r="E37">
        <v>4187</v>
      </c>
      <c r="F37" s="16" t="s">
        <v>63</v>
      </c>
    </row>
    <row r="38" spans="1:3" ht="12.75" customHeight="1">
      <c r="A38" s="3" t="s">
        <v>29</v>
      </c>
      <c r="B38" s="5">
        <f>Mpunto*cp*(Tin-Tout)</f>
        <v>17955003.121392332</v>
      </c>
      <c r="C38" s="3" t="s">
        <v>5</v>
      </c>
    </row>
    <row r="39" spans="1:5" ht="12.75" customHeight="1">
      <c r="A39" s="16" t="s">
        <v>52</v>
      </c>
      <c r="B39">
        <f>(Tin-Tout)/LN(Tin/Tout)</f>
        <v>85.06843300043433</v>
      </c>
      <c r="C39" t="s">
        <v>23</v>
      </c>
      <c r="E39" s="6"/>
    </row>
    <row r="40" spans="1:3" ht="12.75" customHeight="1">
      <c r="A40" s="16" t="s">
        <v>58</v>
      </c>
      <c r="B40" s="6">
        <f>Qpunto/K/DTml</f>
        <v>363905.8678003038</v>
      </c>
      <c r="C40" s="16" t="s">
        <v>72</v>
      </c>
    </row>
    <row r="41" spans="1:3" ht="12.75" customHeight="1">
      <c r="A41" s="3" t="s">
        <v>51</v>
      </c>
      <c r="B41" s="5">
        <f>S/(PI()*Diam)</f>
        <v>579174.1768056414</v>
      </c>
      <c r="C41" s="3" t="s">
        <v>36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2015-02-10T17:53:25Z</dcterms:modified>
  <cp:category/>
  <cp:version/>
  <cp:contentType/>
  <cp:contentStatus/>
</cp:coreProperties>
</file>