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0" yWindow="36" windowWidth="11292" windowHeight="5988" activeTab="1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'Calcoli'!$B$15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'Calcoli'!$B$14</definedName>
    <definedName name="MA1">'[1]Calcoli'!#REF!</definedName>
    <definedName name="MA2">'[1]Calcoli'!#REF!</definedName>
    <definedName name="Macqua">'Calcoli'!$B$21</definedName>
    <definedName name="Maria">'Calcoli'!$E$21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p_atm">'Calcoli'!#REF!</definedName>
    <definedName name="patm">'Calcoli'!#REF!</definedName>
    <definedName name="Pfin">'Calcoli'!#REF!</definedName>
    <definedName name="Phi">'Calcoli'!$B$29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'Calcoli'!$B$25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'Calcoli'!$B$13</definedName>
    <definedName name="Rho_H2O">'Calcoli'!#REF!</definedName>
    <definedName name="Rhoa">'[3]Calcoli'!#REF!</definedName>
    <definedName name="RhoAria">'Calcoli'!$E$19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'Calcoli'!$B$10</definedName>
    <definedName name="Va">'Calcoli'!$E$20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'Calcoli'!$B$20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<sst xmlns="http://schemas.openxmlformats.org/spreadsheetml/2006/main" count="106" uniqueCount="96">
  <si>
    <t>Matricola</t>
  </si>
  <si>
    <t>1° Esercizio</t>
  </si>
  <si>
    <t>MIN</t>
  </si>
  <si>
    <t>MAX</t>
  </si>
  <si>
    <t>kg</t>
  </si>
  <si>
    <t>2° Esercizio</t>
  </si>
  <si>
    <t>Pa</t>
  </si>
  <si>
    <t>3° Esercizio</t>
  </si>
  <si>
    <t>4° Esercizio</t>
  </si>
  <si>
    <t>A</t>
  </si>
  <si>
    <t>B</t>
  </si>
  <si>
    <t>C</t>
  </si>
  <si>
    <t>D</t>
  </si>
  <si>
    <t>E</t>
  </si>
  <si>
    <t>F</t>
  </si>
  <si>
    <t>M =</t>
  </si>
  <si>
    <t>°C</t>
  </si>
  <si>
    <t>Qpunto =</t>
  </si>
  <si>
    <t>m</t>
  </si>
  <si>
    <t>Rho =</t>
  </si>
  <si>
    <t>Lp =</t>
  </si>
  <si>
    <t>Tin =</t>
  </si>
  <si>
    <t>W/m2K</t>
  </si>
  <si>
    <t>V =</t>
  </si>
  <si>
    <t>mc</t>
  </si>
  <si>
    <t>Tfn =</t>
  </si>
  <si>
    <t>kg/mc</t>
  </si>
  <si>
    <t xml:space="preserve">kg </t>
  </si>
  <si>
    <t>Q =</t>
  </si>
  <si>
    <t>%</t>
  </si>
  <si>
    <t>kgv/kga</t>
  </si>
  <si>
    <t>bar</t>
  </si>
  <si>
    <t>5° Esercizio</t>
  </si>
  <si>
    <t>p =</t>
  </si>
  <si>
    <t>EF =</t>
  </si>
  <si>
    <t>dB</t>
  </si>
  <si>
    <t>6° Esercizio</t>
  </si>
  <si>
    <t>1° - Q =</t>
  </si>
  <si>
    <t>2° - M =</t>
  </si>
  <si>
    <t>Macqua =</t>
  </si>
  <si>
    <t>5° - Lp =</t>
  </si>
  <si>
    <t>6° - Qpunto =</t>
  </si>
  <si>
    <t>Esame di Fisica Tecnica del 07/09/2015</t>
  </si>
  <si>
    <t>litri</t>
  </si>
  <si>
    <t>cpacqua =</t>
  </si>
  <si>
    <t>J/kgK</t>
  </si>
  <si>
    <t>J</t>
  </si>
  <si>
    <t>URfin =</t>
  </si>
  <si>
    <t>xfin =</t>
  </si>
  <si>
    <t>RhoAria =</t>
  </si>
  <si>
    <t>Maria =</t>
  </si>
  <si>
    <t>H =</t>
  </si>
  <si>
    <t>Dp =</t>
  </si>
  <si>
    <t>3° - Press =</t>
  </si>
  <si>
    <t>Flusso =</t>
  </si>
  <si>
    <t>Lumen</t>
  </si>
  <si>
    <t>I =</t>
  </si>
  <si>
    <t>Cd</t>
  </si>
  <si>
    <r>
      <t xml:space="preserve">4° - </t>
    </r>
    <r>
      <rPr>
        <b/>
        <sz val="10"/>
        <rFont val="Arial"/>
        <family val="2"/>
      </rPr>
      <t>I =</t>
    </r>
  </si>
  <si>
    <t>U =</t>
  </si>
  <si>
    <t>Ti =</t>
  </si>
  <si>
    <t xml:space="preserve">Te = </t>
  </si>
  <si>
    <t>W/m2</t>
  </si>
  <si>
    <t>cd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</si>
  <si>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L'energia posseduta da un sistema si conserva sempre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</si>
  <si>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L'energia posseduta da un sistema può solo diminuire, mai crescere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</si>
  <si>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L'energia posseduta da un sistema viene sempre progressivamente degradata in calore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</si>
  <si>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L'energia posseduta da un sistema dipende solo dalla sua temperatura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</si>
  <si>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Nessuna, sono due termini equivalenti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</si>
  <si>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Un fluido denso scorre lentamente, un fluido viscoso aderisce alle superfici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</si>
  <si>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Un fluido ha elevata densitá quando é elevata la sua pressione, mentre ha elevata viscositá quando ha una elevata tensione superficiale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</si>
  <si>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L'olio da motore e' piu' denso dell'acqua, ma molto meno viscoso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</si>
  <si>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La differenza in dB fra il livello sonoro nella camera disturbante e nelle camera disturbata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</si>
  <si>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Il rapporto fra energia trasmessa ed energia incidente su una parete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</si>
  <si>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Una grandezza teorica, ottenuta dalla legge di massa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</si>
  <si>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Una grandezza sperimentale empirica, ottenuta da misure intensimetriche in laboratorio</t>
    </r>
  </si>
  <si>
    <t>Quali sono i vantaggi forniti dal teleriscaldamento rispetto ad una caldaia a condensazione a gas?</t>
  </si>
  <si>
    <r>
      <rPr>
        <sz val="10"/>
        <color indexed="8"/>
        <rFont val="Arial"/>
        <family val="2"/>
      </rP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L'energia posseduta da un sistema può diminuire o crescere, a seconda degli apporti di calore e/o di lavoro che il sistema riceve o cede</t>
    </r>
  </si>
  <si>
    <r>
      <rPr>
        <sz val="10"/>
        <color indexed="8"/>
        <rFont val="Arial"/>
        <family val="2"/>
      </rP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Un fluido molto denso é molto pesante, mentre un fluido molto viscoso fa molto attrito.</t>
    </r>
  </si>
  <si>
    <r>
      <t>Che differenza c'è fra</t>
    </r>
    <r>
      <rPr>
        <b/>
        <sz val="10"/>
        <rFont val="Arial"/>
        <family val="2"/>
      </rPr>
      <t xml:space="preserve"> densitá e viscositá di un fluido</t>
    </r>
    <r>
      <rPr>
        <b/>
        <sz val="10"/>
        <color indexed="8"/>
        <rFont val="Arial"/>
        <family val="2"/>
      </rPr>
      <t xml:space="preserve">? </t>
    </r>
    <r>
      <rPr>
        <i/>
        <sz val="10"/>
        <rFont val="Arial"/>
        <family val="2"/>
      </rPr>
      <t>(solo una risposta ammessa – da -1 a +3 pt)</t>
    </r>
  </si>
  <si>
    <r>
      <t xml:space="preserve">Quale delle seguenti affermazioni è vera? </t>
    </r>
    <r>
      <rPr>
        <i/>
        <sz val="10"/>
        <rFont val="Arial"/>
        <family val="2"/>
      </rPr>
      <t>(solo una risposta ammessa – da -1 a +3 pt)</t>
    </r>
  </si>
  <si>
    <r>
      <rPr>
        <sz val="10"/>
        <color indexed="8"/>
        <rFont val="Arial"/>
        <family val="2"/>
      </rP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10 volte il logaritmo decimale del rapporto fra energia incidente ed energia trasmessa</t>
    </r>
  </si>
  <si>
    <r>
      <rPr>
        <sz val="10"/>
        <color indexed="8"/>
        <rFont val="Wingdings"/>
        <family val="0"/>
      </rPr>
      <t>x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Minori rischi di incendio o di intossicazione da monossido di carbonio</t>
    </r>
  </si>
  <si>
    <r>
      <rPr>
        <sz val="10"/>
        <color indexed="8"/>
        <rFont val="Wingdings"/>
        <family val="0"/>
      </rPr>
      <t>x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Minori emissioni inquinanti in atmosfera</t>
    </r>
  </si>
  <si>
    <r>
      <rPr>
        <sz val="10"/>
        <color indexed="8"/>
        <rFont val="Wingdings"/>
        <family val="0"/>
      </rPr>
      <t>x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Possibilità di utilizzo di calore di recupero da impianti industriali, inceneritori rifiuti, etc.</t>
    </r>
  </si>
  <si>
    <r>
      <t xml:space="preserve">Cosa si intende per Potere Fonoisolante di una parete ? </t>
    </r>
    <r>
      <rPr>
        <i/>
        <sz val="9"/>
        <color indexed="8"/>
        <rFont val="Arial"/>
        <family val="2"/>
      </rPr>
      <t>(solo una risposta ammessa – da -1 a +3 pt)</t>
    </r>
  </si>
  <si>
    <t>Ammesse risposte multiple +/- 1 pt cad.</t>
  </si>
  <si>
    <r>
      <rPr>
        <sz val="10"/>
        <color indexed="8"/>
        <rFont val="Wingdings"/>
        <family val="0"/>
      </rPr>
      <t>¨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Si hanno incentivi fiscali</t>
    </r>
  </si>
  <si>
    <r>
      <rPr>
        <sz val="10"/>
        <color indexed="8"/>
        <rFont val="Wingdings"/>
        <family val="0"/>
      </rPr>
      <t>¨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La bolletta per il riscaldamento è inferiore</t>
    </r>
  </si>
  <si>
    <r>
      <rPr>
        <sz val="10"/>
        <color indexed="8"/>
        <rFont val="Wingdings"/>
        <family val="0"/>
      </rPr>
      <t>¨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Minor dispersione di calore nell’ambiente</t>
    </r>
  </si>
  <si>
    <r>
      <t>Qua</t>
    </r>
    <r>
      <rPr>
        <sz val="10"/>
        <rFont val="Arial"/>
        <family val="2"/>
      </rPr>
      <t>nto calore serve per riscaldare l’acqua contenuta in una pentola da 2+F/4 litri, dalla temperatura iniziale di 20+C °C alla temperatura finale di 30+D °C</t>
    </r>
    <r>
      <rPr>
        <sz val="10"/>
        <color indexed="8"/>
        <rFont val="Arial"/>
        <family val="2"/>
      </rPr>
      <t>?</t>
    </r>
  </si>
  <si>
    <r>
      <t>Dopo aver riscaldato l'acqua nella pentola, la si spruzza in una stanza per umidificarla. La stanza ha un volume di 100+E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ed inizialmente conteneva aria secca alla stessa temperatura dell’acqua, in modo da raggiungere una U.R. del 50+E %. Quanta acqua è necessario spruzzare? </t>
    </r>
  </si>
  <si>
    <r>
      <t>Che pressione deve avere l’acqua che alimenta una fontana, se lo zampillo deve avere un’altezza di 10+E m?</t>
    </r>
    <r>
      <rPr>
        <sz val="10"/>
        <rFont val="Arial"/>
        <family val="2"/>
      </rPr>
      <t xml:space="preserve"> </t>
    </r>
  </si>
  <si>
    <t>Una lampada a LED planare (plafoniera da incasso) emette 1000+F*100 Lumen. Ammesso che l’emissione sia confinata in metà dello spazio, ed uniforme, calcolare l’intensità luminosa prodotta.</t>
  </si>
  <si>
    <t>Per rompere un bicchiere di cristallo serve una pressione sonora di 40+EF Pa. A quanti dB corrisponde?</t>
  </si>
  <si>
    <r>
      <t>Calcolare la quantità di calore dispersa attraverso una parete cieca in muratura, avente una trasmittanza unitaria U= 0.5+F/20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K, allorchè la temperatura interna viene mantenuta pari a 20 °C e quella esterna è pari a –E °C (sotto zero!).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</si>
</sst>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Wingdings"/>
      <family val="0"/>
    </font>
    <font>
      <sz val="7"/>
      <color indexed="8"/>
      <name val="Times New Roman"/>
      <family val="1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 horizontal="left" vertical="center" indent="4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6" fillId="33" borderId="0" xfId="0" applyFont="1" applyFill="1" applyAlignment="1">
      <alignment horizontal="left" vertical="center" indent="4"/>
    </xf>
    <xf numFmtId="0" fontId="0" fillId="33" borderId="0" xfId="0" applyFill="1" applyAlignment="1">
      <alignment/>
    </xf>
    <xf numFmtId="0" fontId="49" fillId="0" borderId="0" xfId="0" applyFont="1" applyAlignment="1">
      <alignment horizontal="left" vertical="center" indent="4"/>
    </xf>
    <xf numFmtId="0" fontId="49" fillId="33" borderId="0" xfId="0" applyFont="1" applyFill="1" applyAlignment="1">
      <alignment horizontal="left" vertical="center" indent="4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zoomScale="160" zoomScaleNormal="160" zoomScalePageLayoutView="0" workbookViewId="0" topLeftCell="A1">
      <selection activeCell="B4" sqref="B4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5" width="9.140625" style="0" bestFit="1" customWidth="1"/>
    <col min="7" max="7" width="14.28125" style="0" customWidth="1"/>
  </cols>
  <sheetData>
    <row r="1" ht="12.75" customHeight="1">
      <c r="A1" s="1" t="s">
        <v>42</v>
      </c>
    </row>
    <row r="3" spans="1:2" ht="12.75" customHeight="1">
      <c r="A3" t="s">
        <v>0</v>
      </c>
      <c r="B3" s="2">
        <v>242561</v>
      </c>
    </row>
    <row r="4" spans="4:5" ht="12.75" customHeight="1">
      <c r="D4" s="4" t="s">
        <v>2</v>
      </c>
      <c r="E4" s="4" t="s">
        <v>3</v>
      </c>
    </row>
    <row r="5" spans="1:5" ht="12.75" customHeight="1">
      <c r="A5" s="22" t="s">
        <v>90</v>
      </c>
      <c r="D5" s="4"/>
      <c r="E5" s="4"/>
    </row>
    <row r="6" spans="1:11" ht="12.75" customHeight="1">
      <c r="A6" s="3" t="s">
        <v>37</v>
      </c>
      <c r="B6" s="3">
        <f>Calcoli!B16</f>
        <v>122469.75</v>
      </c>
      <c r="C6" t="str">
        <f>Calcoli!C16</f>
        <v>J</v>
      </c>
      <c r="D6" s="6">
        <f>B6/1.1</f>
        <v>111336.13636363635</v>
      </c>
      <c r="E6" s="6">
        <f>B6*1.1</f>
        <v>134716.725</v>
      </c>
      <c r="G6" s="3"/>
      <c r="J6" s="4"/>
      <c r="K6" s="4"/>
    </row>
    <row r="7" spans="1:11" ht="12.75" customHeight="1">
      <c r="A7" s="11" t="s">
        <v>91</v>
      </c>
      <c r="B7" s="3"/>
      <c r="D7" s="6"/>
      <c r="E7" s="6"/>
      <c r="G7" s="3"/>
      <c r="J7" s="4"/>
      <c r="K7" s="4"/>
    </row>
    <row r="8" spans="1:11" ht="12.75" customHeight="1">
      <c r="A8" s="3" t="s">
        <v>38</v>
      </c>
      <c r="B8" s="16">
        <f>Calcoli!B21</f>
        <v>2.425917920189733</v>
      </c>
      <c r="C8" s="13" t="s">
        <v>4</v>
      </c>
      <c r="D8" s="18">
        <f aca="true" t="shared" si="0" ref="D8:D16">B8/1.1</f>
        <v>2.2053799274452115</v>
      </c>
      <c r="E8" s="18">
        <f aca="true" t="shared" si="1" ref="E8:E16">B8*1.1</f>
        <v>2.6685097122087065</v>
      </c>
      <c r="H8" s="3"/>
      <c r="J8" s="7"/>
      <c r="K8" s="7"/>
    </row>
    <row r="9" spans="1:11" ht="12.75" customHeight="1">
      <c r="A9" s="22" t="s">
        <v>92</v>
      </c>
      <c r="B9" s="16"/>
      <c r="C9" s="13"/>
      <c r="D9" s="18"/>
      <c r="E9" s="18"/>
      <c r="H9" s="3"/>
      <c r="J9" s="7"/>
      <c r="K9" s="7"/>
    </row>
    <row r="10" spans="1:11" ht="12.75" customHeight="1">
      <c r="A10" s="3" t="s">
        <v>53</v>
      </c>
      <c r="B10" s="16">
        <f>Calcoli!B26/100000</f>
        <v>1.5696</v>
      </c>
      <c r="C10" s="13" t="s">
        <v>31</v>
      </c>
      <c r="D10" s="18">
        <f t="shared" si="0"/>
        <v>1.426909090909091</v>
      </c>
      <c r="E10" s="18">
        <f t="shared" si="1"/>
        <v>1.7265600000000003</v>
      </c>
      <c r="H10" s="8"/>
      <c r="I10" s="9"/>
      <c r="J10" s="9"/>
      <c r="K10" s="9"/>
    </row>
    <row r="11" spans="1:11" ht="12.75" customHeight="1">
      <c r="A11" s="11" t="s">
        <v>93</v>
      </c>
      <c r="B11" s="16"/>
      <c r="C11" s="13"/>
      <c r="D11" s="18"/>
      <c r="E11" s="18"/>
      <c r="H11" s="8"/>
      <c r="I11" s="9"/>
      <c r="J11" s="9"/>
      <c r="K11" s="9"/>
    </row>
    <row r="12" spans="1:5" ht="12.75" customHeight="1">
      <c r="A12" s="3" t="s">
        <v>58</v>
      </c>
      <c r="B12" s="5">
        <f>Calcoli!B30</f>
        <v>175.0704374010849</v>
      </c>
      <c r="C12" s="15" t="s">
        <v>63</v>
      </c>
      <c r="D12" s="18">
        <f t="shared" si="0"/>
        <v>159.15494309189535</v>
      </c>
      <c r="E12" s="18">
        <f t="shared" si="1"/>
        <v>192.5774811411934</v>
      </c>
    </row>
    <row r="13" spans="1:5" ht="12.75" customHeight="1">
      <c r="A13" s="11" t="s">
        <v>94</v>
      </c>
      <c r="B13" s="5"/>
      <c r="C13" s="15"/>
      <c r="D13" s="18"/>
      <c r="E13" s="18"/>
    </row>
    <row r="14" spans="1:11" ht="12.75" customHeight="1">
      <c r="A14" s="3" t="s">
        <v>40</v>
      </c>
      <c r="B14" s="10">
        <f>Calcoli!B34</f>
        <v>134.06582756237322</v>
      </c>
      <c r="C14" s="12" t="s">
        <v>35</v>
      </c>
      <c r="D14" s="18">
        <f t="shared" si="0"/>
        <v>121.87802505670291</v>
      </c>
      <c r="E14" s="18">
        <f t="shared" si="1"/>
        <v>147.47241031861054</v>
      </c>
      <c r="G14" s="3"/>
      <c r="J14" s="4"/>
      <c r="K14" s="4"/>
    </row>
    <row r="15" spans="1:11" ht="12.75" customHeight="1">
      <c r="A15" s="11" t="s">
        <v>95</v>
      </c>
      <c r="B15" s="10"/>
      <c r="C15" s="12"/>
      <c r="D15" s="18"/>
      <c r="E15" s="18"/>
      <c r="G15" s="3"/>
      <c r="J15" s="4"/>
      <c r="K15" s="4"/>
    </row>
    <row r="16" spans="1:11" ht="12.75" customHeight="1">
      <c r="A16" s="3" t="s">
        <v>41</v>
      </c>
      <c r="B16" s="16">
        <f>Calcoli!B40</f>
        <v>14.3</v>
      </c>
      <c r="C16" s="17" t="str">
        <f>Calcoli!C40</f>
        <v>W/m2</v>
      </c>
      <c r="D16" s="18">
        <f t="shared" si="0"/>
        <v>13</v>
      </c>
      <c r="E16" s="18">
        <f t="shared" si="1"/>
        <v>15.730000000000002</v>
      </c>
      <c r="H16" s="8"/>
      <c r="I16" s="9"/>
      <c r="J16" s="9"/>
      <c r="K16" s="9"/>
    </row>
    <row r="18" ht="12.75" customHeight="1">
      <c r="A18" s="14" t="s">
        <v>80</v>
      </c>
    </row>
    <row r="19" ht="12.75" customHeight="1">
      <c r="A19" s="19" t="s">
        <v>64</v>
      </c>
    </row>
    <row r="20" ht="12.75" customHeight="1">
      <c r="A20" s="19" t="s">
        <v>65</v>
      </c>
    </row>
    <row r="21" s="24" customFormat="1" ht="12.75" customHeight="1">
      <c r="A21" s="23" t="s">
        <v>77</v>
      </c>
    </row>
    <row r="22" ht="12.75" customHeight="1">
      <c r="A22" s="19" t="s">
        <v>66</v>
      </c>
    </row>
    <row r="23" ht="12.75" customHeight="1">
      <c r="A23" s="19" t="s">
        <v>67</v>
      </c>
    </row>
    <row r="24" ht="12.75" customHeight="1">
      <c r="A24" s="19"/>
    </row>
    <row r="25" ht="12.75" customHeight="1">
      <c r="A25" s="14" t="s">
        <v>79</v>
      </c>
    </row>
    <row r="26" ht="12.75" customHeight="1">
      <c r="A26" s="19" t="s">
        <v>68</v>
      </c>
    </row>
    <row r="27" ht="12.75" customHeight="1">
      <c r="A27" s="19" t="s">
        <v>69</v>
      </c>
    </row>
    <row r="28" ht="12.75" customHeight="1">
      <c r="A28" s="19" t="s">
        <v>70</v>
      </c>
    </row>
    <row r="29" s="24" customFormat="1" ht="12.75" customHeight="1">
      <c r="A29" s="23" t="s">
        <v>78</v>
      </c>
    </row>
    <row r="30" ht="12.75" customHeight="1">
      <c r="A30" s="19" t="s">
        <v>71</v>
      </c>
    </row>
    <row r="31" ht="12.75" customHeight="1">
      <c r="A31" s="19"/>
    </row>
    <row r="32" spans="1:5" ht="12.75" customHeight="1">
      <c r="A32" s="20" t="s">
        <v>85</v>
      </c>
      <c r="E32" s="21"/>
    </row>
    <row r="33" ht="12.75" customHeight="1">
      <c r="A33" s="19" t="s">
        <v>72</v>
      </c>
    </row>
    <row r="34" ht="12.75" customHeight="1">
      <c r="A34" s="19" t="s">
        <v>73</v>
      </c>
    </row>
    <row r="35" ht="12.75" customHeight="1">
      <c r="A35" s="19" t="s">
        <v>74</v>
      </c>
    </row>
    <row r="36" ht="12.75" customHeight="1">
      <c r="A36" s="19" t="s">
        <v>75</v>
      </c>
    </row>
    <row r="37" s="24" customFormat="1" ht="12.75" customHeight="1">
      <c r="A37" s="23" t="s">
        <v>81</v>
      </c>
    </row>
    <row r="38" ht="12.75" customHeight="1">
      <c r="A38" s="20"/>
    </row>
    <row r="39" spans="1:8" ht="12.75" customHeight="1">
      <c r="A39" s="20" t="s">
        <v>76</v>
      </c>
      <c r="H39" s="21" t="s">
        <v>86</v>
      </c>
    </row>
    <row r="40" ht="12.75" customHeight="1">
      <c r="A40" s="25" t="s">
        <v>87</v>
      </c>
    </row>
    <row r="41" ht="12.75" customHeight="1">
      <c r="A41" s="25" t="s">
        <v>88</v>
      </c>
    </row>
    <row r="42" s="24" customFormat="1" ht="12.75" customHeight="1">
      <c r="A42" s="26" t="s">
        <v>82</v>
      </c>
    </row>
    <row r="43" ht="12.75" customHeight="1">
      <c r="A43" s="25" t="s">
        <v>89</v>
      </c>
    </row>
    <row r="44" s="24" customFormat="1" ht="12.75" customHeight="1">
      <c r="A44" s="26" t="s">
        <v>83</v>
      </c>
    </row>
    <row r="45" s="24" customFormat="1" ht="12.75" customHeight="1">
      <c r="A45" s="26" t="s">
        <v>84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0"/>
  <sheetViews>
    <sheetView tabSelected="1" zoomScalePageLayoutView="0" workbookViewId="0" topLeftCell="A1">
      <selection activeCell="C40" sqref="C40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242561</v>
      </c>
    </row>
    <row r="2" spans="1:2" ht="12.75" customHeight="1">
      <c r="A2" t="s">
        <v>9</v>
      </c>
      <c r="B2">
        <f>INT(B1/100000)</f>
        <v>2</v>
      </c>
    </row>
    <row r="3" spans="1:2" ht="12.75" customHeight="1">
      <c r="A3" t="s">
        <v>10</v>
      </c>
      <c r="B3">
        <f>INT((B1-B2*100000)/10000)</f>
        <v>4</v>
      </c>
    </row>
    <row r="4" spans="1:5" ht="12.75" customHeight="1">
      <c r="A4" t="s">
        <v>11</v>
      </c>
      <c r="B4">
        <f>INT((B1-B2*100000-B3*10000)/1000)</f>
        <v>2</v>
      </c>
      <c r="D4" s="11" t="s">
        <v>34</v>
      </c>
      <c r="E4">
        <f>E*10+F</f>
        <v>61</v>
      </c>
    </row>
    <row r="5" spans="1:2" ht="12.75" customHeight="1">
      <c r="A5" t="s">
        <v>12</v>
      </c>
      <c r="B5">
        <f>INT((B1-B2*100000-B3*10000-B4*1000)/100)</f>
        <v>5</v>
      </c>
    </row>
    <row r="6" spans="1:2" ht="12.75" customHeight="1">
      <c r="A6" t="s">
        <v>13</v>
      </c>
      <c r="B6">
        <f>INT((B1-B2*100000-B3*10000-B4*1000-B5*100)/10)</f>
        <v>6</v>
      </c>
    </row>
    <row r="7" spans="1:4" ht="12.75" customHeight="1">
      <c r="A7" t="s">
        <v>14</v>
      </c>
      <c r="B7">
        <f>INT((B1-B2*100000-B3*10000-B4*1000-B5*100-B6*10))</f>
        <v>1</v>
      </c>
      <c r="D7" s="11"/>
    </row>
    <row r="9" ht="12.75" customHeight="1">
      <c r="A9" s="3" t="s">
        <v>1</v>
      </c>
    </row>
    <row r="10" spans="1:3" ht="12.75" customHeight="1">
      <c r="A10" s="11" t="s">
        <v>23</v>
      </c>
      <c r="B10">
        <f>2+F/4</f>
        <v>2.25</v>
      </c>
      <c r="C10" s="11" t="s">
        <v>43</v>
      </c>
    </row>
    <row r="11" spans="1:3" ht="12.75" customHeight="1">
      <c r="A11" s="11" t="s">
        <v>21</v>
      </c>
      <c r="B11">
        <f>20+CC</f>
        <v>22</v>
      </c>
      <c r="C11" s="11" t="s">
        <v>16</v>
      </c>
    </row>
    <row r="12" spans="1:3" ht="12.75" customHeight="1">
      <c r="A12" s="11" t="s">
        <v>25</v>
      </c>
      <c r="B12">
        <f>30+D</f>
        <v>35</v>
      </c>
      <c r="C12" s="11" t="s">
        <v>16</v>
      </c>
    </row>
    <row r="13" spans="1:3" ht="12.75" customHeight="1">
      <c r="A13" s="11" t="s">
        <v>19</v>
      </c>
      <c r="B13">
        <v>1000</v>
      </c>
      <c r="C13" s="11" t="s">
        <v>26</v>
      </c>
    </row>
    <row r="14" spans="1:3" ht="12.75" customHeight="1">
      <c r="A14" s="11" t="s">
        <v>15</v>
      </c>
      <c r="B14">
        <f>Rho*V/1000</f>
        <v>2.25</v>
      </c>
      <c r="C14" s="11" t="s">
        <v>27</v>
      </c>
    </row>
    <row r="15" spans="1:3" ht="12.75" customHeight="1">
      <c r="A15" s="11" t="s">
        <v>44</v>
      </c>
      <c r="B15">
        <v>4187</v>
      </c>
      <c r="C15" s="11" t="s">
        <v>45</v>
      </c>
    </row>
    <row r="16" spans="1:3" ht="12.75" customHeight="1">
      <c r="A16" s="3" t="s">
        <v>28</v>
      </c>
      <c r="B16" s="3">
        <f>M*cpa*(B12-B11)</f>
        <v>122469.75</v>
      </c>
      <c r="C16" s="3" t="s">
        <v>46</v>
      </c>
    </row>
    <row r="18" ht="12.75" customHeight="1">
      <c r="A18" s="3" t="s">
        <v>5</v>
      </c>
    </row>
    <row r="19" spans="1:6" ht="12.75" customHeight="1">
      <c r="A19" s="11" t="s">
        <v>47</v>
      </c>
      <c r="B19">
        <f>50+E</f>
        <v>56</v>
      </c>
      <c r="C19" s="11" t="s">
        <v>29</v>
      </c>
      <c r="D19" s="11" t="s">
        <v>49</v>
      </c>
      <c r="E19">
        <f>101325/287/(B12+273)</f>
        <v>1.1462622743110549</v>
      </c>
      <c r="F19" s="11" t="s">
        <v>26</v>
      </c>
    </row>
    <row r="20" spans="1:6" ht="12.75" customHeight="1">
      <c r="A20" s="3" t="s">
        <v>48</v>
      </c>
      <c r="B20" s="3">
        <f>GetHumRatioFromRelHum(B12,B19/100,101325)</f>
        <v>0.019965778014244435</v>
      </c>
      <c r="C20" s="3" t="s">
        <v>30</v>
      </c>
      <c r="D20" s="11" t="s">
        <v>23</v>
      </c>
      <c r="E20">
        <f>100+E</f>
        <v>106</v>
      </c>
      <c r="F20" s="3" t="s">
        <v>24</v>
      </c>
    </row>
    <row r="21" spans="1:6" ht="12.75" customHeight="1">
      <c r="A21" s="3" t="s">
        <v>39</v>
      </c>
      <c r="B21" s="3">
        <f>xfin*Maria</f>
        <v>2.425917920189733</v>
      </c>
      <c r="C21" s="3" t="s">
        <v>27</v>
      </c>
      <c r="D21" s="11" t="s">
        <v>50</v>
      </c>
      <c r="E21">
        <f>Va*RhoAria</f>
        <v>121.50380107697181</v>
      </c>
      <c r="F21" s="3" t="s">
        <v>4</v>
      </c>
    </row>
    <row r="22" spans="1:3" ht="12.75" customHeight="1">
      <c r="A22" s="3"/>
      <c r="B22" s="3"/>
      <c r="C22" s="3"/>
    </row>
    <row r="24" ht="12.75" customHeight="1">
      <c r="A24" s="3" t="s">
        <v>7</v>
      </c>
    </row>
    <row r="25" spans="1:4" ht="12.75" customHeight="1">
      <c r="A25" s="11" t="s">
        <v>51</v>
      </c>
      <c r="B25">
        <f>10+E</f>
        <v>16</v>
      </c>
      <c r="C25" s="11" t="s">
        <v>18</v>
      </c>
      <c r="D25">
        <f>E*F</f>
        <v>6</v>
      </c>
    </row>
    <row r="26" spans="1:4" ht="12.75" customHeight="1">
      <c r="A26" s="3" t="s">
        <v>52</v>
      </c>
      <c r="B26" s="3">
        <f>1000*9.81*prel</f>
        <v>156960</v>
      </c>
      <c r="C26" s="3" t="s">
        <v>6</v>
      </c>
      <c r="D26">
        <f>EF</f>
        <v>61</v>
      </c>
    </row>
    <row r="28" ht="12.75" customHeight="1">
      <c r="A28" s="3" t="s">
        <v>8</v>
      </c>
    </row>
    <row r="29" spans="1:3" ht="12.75" customHeight="1">
      <c r="A29" s="3" t="s">
        <v>54</v>
      </c>
      <c r="B29">
        <f>1000+F*100</f>
        <v>1100</v>
      </c>
      <c r="C29" s="11" t="s">
        <v>55</v>
      </c>
    </row>
    <row r="30" spans="1:3" ht="12.75" customHeight="1">
      <c r="A30" s="3" t="s">
        <v>56</v>
      </c>
      <c r="B30" s="3">
        <f>Phi/2/PI()</f>
        <v>175.0704374010849</v>
      </c>
      <c r="C30" s="11" t="s">
        <v>57</v>
      </c>
    </row>
    <row r="32" ht="12.75" customHeight="1">
      <c r="A32" s="3" t="s">
        <v>32</v>
      </c>
    </row>
    <row r="33" spans="1:3" ht="12.75" customHeight="1">
      <c r="A33" s="11" t="s">
        <v>33</v>
      </c>
      <c r="B33">
        <f>40+EF</f>
        <v>101</v>
      </c>
      <c r="C33" s="11" t="s">
        <v>6</v>
      </c>
    </row>
    <row r="34" spans="1:3" ht="12.75" customHeight="1">
      <c r="A34" s="3" t="s">
        <v>20</v>
      </c>
      <c r="B34" s="3">
        <f>20*LOG10(B33/0.00002)</f>
        <v>134.06582756237322</v>
      </c>
      <c r="C34" s="3" t="s">
        <v>35</v>
      </c>
    </row>
    <row r="36" ht="12.75" customHeight="1">
      <c r="A36" s="3" t="s">
        <v>36</v>
      </c>
    </row>
    <row r="37" spans="1:3" ht="12.75" customHeight="1">
      <c r="A37" s="3" t="s">
        <v>59</v>
      </c>
      <c r="B37">
        <f>0.5+F/20</f>
        <v>0.55</v>
      </c>
      <c r="C37" s="11" t="s">
        <v>22</v>
      </c>
    </row>
    <row r="38" spans="1:3" ht="12.75" customHeight="1">
      <c r="A38" s="3" t="s">
        <v>60</v>
      </c>
      <c r="B38" s="11">
        <v>20</v>
      </c>
      <c r="C38" s="11" t="s">
        <v>16</v>
      </c>
    </row>
    <row r="39" spans="1:3" ht="12.75" customHeight="1">
      <c r="A39" s="3" t="s">
        <v>61</v>
      </c>
      <c r="B39">
        <f>-E</f>
        <v>-6</v>
      </c>
      <c r="C39" s="11" t="s">
        <v>16</v>
      </c>
    </row>
    <row r="40" spans="1:3" ht="12.75" customHeight="1">
      <c r="A40" s="3" t="s">
        <v>17</v>
      </c>
      <c r="B40" s="3">
        <f>(B38-B39)*B37</f>
        <v>14.3</v>
      </c>
      <c r="C40" s="3" t="s">
        <v>62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2015-09-07T10:52:27Z</dcterms:modified>
  <cp:category/>
  <cp:version/>
  <cp:contentType/>
  <cp:contentStatus/>
</cp:coreProperties>
</file>