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visible" name="Solution" sheetId="2" r:id="rId5"/>
  </sheets>
  <definedNames>
    <definedName name="SPL">Solution!$B$32</definedName>
    <definedName name="Lp_fan">Solution!$B$43</definedName>
    <definedName name="p_0">Solution!$B$57</definedName>
    <definedName name="p">Solution!$B$35</definedName>
    <definedName name="Lp_1">Solution!$B$39</definedName>
    <definedName name="S">Solution!$B$48</definedName>
    <definedName name="SPLL">Solution!$B$52</definedName>
    <definedName name="Lp_2">Solution!$B$40</definedName>
    <definedName name="SIL">Solution!$B$47</definedName>
    <definedName name="I_0">Solution!$B$58</definedName>
    <definedName name="v_0">Solution!$E$57</definedName>
    <definedName name="D_0">Solution!$E$58</definedName>
  </definedNames>
  <calcPr/>
</workbook>
</file>

<file path=xl/sharedStrings.xml><?xml version="1.0" encoding="utf-8"?>
<sst xmlns="http://schemas.openxmlformats.org/spreadsheetml/2006/main" count="338" uniqueCount="212">
  <si>
    <t>N.</t>
  </si>
  <si>
    <t>Timestamp</t>
  </si>
  <si>
    <t>Email address</t>
  </si>
  <si>
    <t>Surname and Name</t>
  </si>
  <si>
    <t>Matricula</t>
  </si>
  <si>
    <t>A</t>
  </si>
  <si>
    <t>B</t>
  </si>
  <si>
    <t>C</t>
  </si>
  <si>
    <t>D</t>
  </si>
  <si>
    <t>E</t>
  </si>
  <si>
    <t>F</t>
  </si>
  <si>
    <t>Online</t>
  </si>
  <si>
    <t>Paper</t>
  </si>
  <si>
    <t>1) Check the sentences you think are TRUE</t>
  </si>
  <si>
    <t>2) When the sound pressure is doubled, what happens?</t>
  </si>
  <si>
    <t>3) What's the minimum SPL which can be heard at 100 Hz according to ISO 226-2003?</t>
  </si>
  <si>
    <t>Score</t>
  </si>
  <si>
    <t>4) What's the sound pressure corresponding to an SPL of 100+E dB ?</t>
  </si>
  <si>
    <t>OK Value</t>
  </si>
  <si>
    <t>OK unit</t>
  </si>
  <si>
    <t>5) Compute the SPL corresponding to a sound pressure of 3+F Pa</t>
  </si>
  <si>
    <t xml:space="preserve">6) Compute the (incoherent) sum of the sound pressure level 
of 80+E dB and 78+D dB </t>
  </si>
  <si>
    <t>7) The SPL of a fan is 78+F dB at 63 Hz. Convert the SPL in dB(A)</t>
  </si>
  <si>
    <t xml:space="preserve">8) An average sound intensity level of 60+E dB(A) is measured on a surface surrounding the source having an area of 10+F m2. Compute the power level of the sound source       </t>
  </si>
  <si>
    <t>9) A plane progressive wave is propagating in air, with a SPL=80+E dB. Compute the values of sound pressure, particle velocity, sound intensity, sound energy density.</t>
  </si>
  <si>
    <t>p (Pa)</t>
  </si>
  <si>
    <t>v (m/s)</t>
  </si>
  <si>
    <r>
      <rPr>
        <rFont val="Arial"/>
        <color rgb="FF000000"/>
        <sz val="10.0"/>
      </rPr>
      <t>I (W/m</t>
    </r>
    <r>
      <rPr>
        <rFont val="Arial"/>
        <color rgb="FF000000"/>
        <sz val="10.0"/>
      </rPr>
      <t>²)</t>
    </r>
  </si>
  <si>
    <r>
      <rPr>
        <rFont val="Arial"/>
        <color rgb="FF000000"/>
        <sz val="10.0"/>
      </rPr>
      <t>D (J/m</t>
    </r>
    <r>
      <rPr>
        <rFont val="Arial"/>
        <color rgb="FF000000"/>
        <sz val="10.0"/>
      </rPr>
      <t>³)</t>
    </r>
  </si>
  <si>
    <t>TOTAL</t>
  </si>
  <si>
    <t>Asiyil Taw Feca Almansouri</t>
  </si>
  <si>
    <t>20 dB</t>
  </si>
  <si>
    <t>Pa</t>
  </si>
  <si>
    <t>dB</t>
  </si>
  <si>
    <t>dB(A)</t>
  </si>
  <si>
    <t>milann1134@gmail.com</t>
  </si>
  <si>
    <t>Milosta Hanna</t>
  </si>
  <si>
    <t>2 3 5 7 1 4</t>
  </si>
  <si>
    <t>The sound intensity level is always smaller or equal than the sound energy density level, The sound speed in air is proportional to the square root of temperature, The sound speed in solids depends on their elastic modulus and density</t>
  </si>
  <si>
    <t>The value of the sound power level increases by 6 dB</t>
  </si>
  <si>
    <t>40 dB</t>
  </si>
  <si>
    <t>2.2 Pa</t>
  </si>
  <si>
    <t>110.8 dB</t>
  </si>
  <si>
    <t>86.45 dB</t>
  </si>
  <si>
    <t>55.8 dB(A)</t>
  </si>
  <si>
    <t>854 dB</t>
  </si>
  <si>
    <t>p = 0.22 Pa ; I = 80 dB ; v = 3,6 m/s</t>
  </si>
  <si>
    <t>violettegobert79@gmail.com</t>
  </si>
  <si>
    <t>Gobert Violette</t>
  </si>
  <si>
    <t>The value of the sound power level increases by 3 dB, The sound pressure level increases by 6 dB</t>
  </si>
  <si>
    <t>3.17 Pa</t>
  </si>
  <si>
    <t>113.1 dB</t>
  </si>
  <si>
    <t>88.1 dB</t>
  </si>
  <si>
    <t>57.8 dB(A)</t>
  </si>
  <si>
    <t>76 dB(A)</t>
  </si>
  <si>
    <t>p = 0.32 Pa ; v = 0.00079 m/s ; I = 0.00025 W/m^2 ; D = 0.00000075 J/m^3</t>
  </si>
  <si>
    <t>dpanizzolo46@gmail.com</t>
  </si>
  <si>
    <t>Panizzolo Davide</t>
  </si>
  <si>
    <t>The sound speed in air is proportional to the square root of temperature, The sound speed in solids depends on their elastic modulus and density, The sound speed depends on the sound level and frequency</t>
  </si>
  <si>
    <t>The value of the sound power level increases by 3 dB, The sound pressure level increases by 3 dB</t>
  </si>
  <si>
    <t>25 dB</t>
  </si>
  <si>
    <t>101 dB</t>
  </si>
  <si>
    <t>10 dB</t>
  </si>
  <si>
    <t>86 dB</t>
  </si>
  <si>
    <t>87 dB</t>
  </si>
  <si>
    <t>legrouxthibaut@gmail.com</t>
  </si>
  <si>
    <t>Thibaut Legroux</t>
  </si>
  <si>
    <t>P = 2.24 Pa</t>
  </si>
  <si>
    <t>SPL = 103.5 dB</t>
  </si>
  <si>
    <t>SPL = 85.76 dB</t>
  </si>
  <si>
    <t>SPL = 51.8 dB(A)</t>
  </si>
  <si>
    <t>Li= 71 dB(A)</t>
  </si>
  <si>
    <t>P = 0,22 Pa    ; I = 0,000127 w/m^2    ; v = 0.000561 m/s ; D= 0.000000378 J/m^3</t>
  </si>
  <si>
    <t>federico.pepe@studenti.unipr.it</t>
  </si>
  <si>
    <t xml:space="preserve">Pepe Federico </t>
  </si>
  <si>
    <t>The sound speed in solids depends on their elastic modulus and density, The sound speed depends on the sound level and frequency</t>
  </si>
  <si>
    <t>The value of the sound power level increases by 3 dB</t>
  </si>
  <si>
    <t>80,29 Pa</t>
  </si>
  <si>
    <t>37,68 db</t>
  </si>
  <si>
    <t>89,41 db</t>
  </si>
  <si>
    <t>51,8 db</t>
  </si>
  <si>
    <t>8,39 w</t>
  </si>
  <si>
    <t>P=38 Pa</t>
  </si>
  <si>
    <t>mirko.monaco@studenti.unipr.it</t>
  </si>
  <si>
    <t>Monaco Mirko</t>
  </si>
  <si>
    <t>The value of the sound power level increases by 6 dB, The sound pressure level increases by 3 dB</t>
  </si>
  <si>
    <t>108 dB</t>
  </si>
  <si>
    <t>88.8 dB</t>
  </si>
  <si>
    <t>53.8 dB(A)</t>
  </si>
  <si>
    <t>74.8 dB(A)</t>
  </si>
  <si>
    <t>p = 0.317 Pa; v = 7.924*10^(-4) m/s; I = 2.512*10^(-4) W/m2; D = 7.536*10^(-7) J/m3</t>
  </si>
  <si>
    <t>mahdi.habibi@studenti.unipr.it</t>
  </si>
  <si>
    <t>habibi mahdi</t>
  </si>
  <si>
    <t xml:space="preserve">3 6 6 0 4 3 </t>
  </si>
  <si>
    <t>The sound intensity level is always smaller or equal than the sound energy density level, The sound speed in air is proportional to the temperature, The sound speed in solids depends on their elastic modulus and density</t>
  </si>
  <si>
    <t>The value of the sound power (in W) doubles, The value of the sound power level increases by 6 dB, The sound pressure level increases by 3 dB</t>
  </si>
  <si>
    <t>0 dB</t>
  </si>
  <si>
    <t>10.4 pa</t>
  </si>
  <si>
    <t>60 dB</t>
  </si>
  <si>
    <t>128 dB</t>
  </si>
  <si>
    <t>54.8 dB(A)</t>
  </si>
  <si>
    <t>82.3 dB(w)</t>
  </si>
  <si>
    <t>p=0.316 pa  v=0.00075mm/s   I=2.37*10^-4 w/m2      D=81.2*10^-6 J/m3</t>
  </si>
  <si>
    <t>abdullah291298@gmail.com</t>
  </si>
  <si>
    <t>Abdullah Md</t>
  </si>
  <si>
    <t>29/12/98</t>
  </si>
  <si>
    <t>The sound pressure level increases by 6 dB</t>
  </si>
  <si>
    <t>117 uPa(Approx)</t>
  </si>
  <si>
    <t>113 dB</t>
  </si>
  <si>
    <t>77 dB(Approx)</t>
  </si>
  <si>
    <t>110 dB (App)</t>
  </si>
  <si>
    <t>P=0.000031Pa; v=2.25×10-6 m/s; I=2.05×10^-6 w/m2 D= 1×10-7 j/m2</t>
  </si>
  <si>
    <t>francesco.mortali@studenti.unipr.it</t>
  </si>
  <si>
    <t xml:space="preserve">Mortali Francesco </t>
  </si>
  <si>
    <t>2.82 Pa</t>
  </si>
  <si>
    <t>109.5 dB</t>
  </si>
  <si>
    <t>87.8 dB</t>
  </si>
  <si>
    <t>11.14 dB</t>
  </si>
  <si>
    <t>p = 0.28 Pa ; v = 7.06 * 10^-4 m/s ; I = 1.99 * 10^-4 W/m^2 ; D = 5.98 * 10^-7 J/m^3</t>
  </si>
  <si>
    <t>prince.mathew@studenti.unipr.it</t>
  </si>
  <si>
    <t>Mathew Prince</t>
  </si>
  <si>
    <t>The sound speed in air is proportional to the square root of temperature, The sound speed in solids depends on their elastic modulus and density</t>
  </si>
  <si>
    <t>3.99 Pa</t>
  </si>
  <si>
    <t>114.8 dB</t>
  </si>
  <si>
    <t>89 dB</t>
  </si>
  <si>
    <t>59.8 dB(A)</t>
  </si>
  <si>
    <t>78.55 dB</t>
  </si>
  <si>
    <t>p = 0.399 Pa ; v = 0.000949 m/s ; I =0.00037 W/m2 ; D = 1.1*10^-6 J/m3</t>
  </si>
  <si>
    <t>andrea.ronga@studenti.unipr.it</t>
  </si>
  <si>
    <t>Ronga Andrea</t>
  </si>
  <si>
    <t>The sound speed in air is proportional to the temperature, The sound speed in solids depends on their elastic modulus and density</t>
  </si>
  <si>
    <t>0.2 Pa</t>
  </si>
  <si>
    <t>132 dB</t>
  </si>
  <si>
    <t>83 dB</t>
  </si>
  <si>
    <t>57 dB</t>
  </si>
  <si>
    <t>4 dB/m^2</t>
  </si>
  <si>
    <t>p = 0.02 Pa ; v = 5*10^-4 m/s ; I = 1*10^-4 W/m^2 ; D = 3*10^-7 J/m^3</t>
  </si>
  <si>
    <t>vinaysankar@outlook.com</t>
  </si>
  <si>
    <t>vinay sankar</t>
  </si>
  <si>
    <t>3.99Pa</t>
  </si>
  <si>
    <t>112.04dB</t>
  </si>
  <si>
    <t>89dB</t>
  </si>
  <si>
    <t>59.8dB(A)</t>
  </si>
  <si>
    <t>77.76dB</t>
  </si>
  <si>
    <t>P=.399Pa, V=3.78*10^-4 m/s,  I=3.78*10^-4J/m*3, D=.129W/m^2</t>
  </si>
  <si>
    <t>Note: these below are not considered errors, but just for this first test!</t>
  </si>
  <si>
    <t>Wrong Formatting (spaces or slashes)</t>
  </si>
  <si>
    <t>Wrong Formatting (simbols before number or after unit)</t>
  </si>
  <si>
    <t>Wrong unit</t>
  </si>
  <si>
    <t>Applied Acoustics - 09/10/2023</t>
  </si>
  <si>
    <t>Matricula Number</t>
  </si>
  <si>
    <t>Check the sentences you think are TRUE</t>
  </si>
  <si>
    <t>(multiple answers allowed)</t>
  </si>
  <si>
    <r>
      <rPr>
        <rFont val="Noto Sans Symbols"/>
        <color theme="1"/>
        <sz val="11.0"/>
      </rPr>
      <t>¨</t>
    </r>
    <r>
      <rPr>
        <rFont val="Times New Roman"/>
        <color theme="1"/>
        <sz val="7.0"/>
      </rPr>
      <t xml:space="preserve">  </t>
    </r>
    <r>
      <rPr>
        <rFont val="Arial"/>
        <color rgb="FF000000"/>
        <sz val="10.0"/>
      </rPr>
      <t>The values of the levels in dB of sound pressure, particle velocity, sound intensity and sound energy density are always equal</t>
    </r>
  </si>
  <si>
    <r>
      <rPr>
        <rFont val="Noto Sans Symbols"/>
        <color theme="1"/>
        <sz val="11.0"/>
      </rPr>
      <t>¨</t>
    </r>
    <r>
      <rPr>
        <rFont val="Times New Roman"/>
        <color theme="1"/>
        <sz val="7.0"/>
      </rPr>
      <t xml:space="preserve">  </t>
    </r>
    <r>
      <rPr>
        <rFont val="Arial"/>
        <color rgb="FF000000"/>
        <sz val="10.0"/>
      </rPr>
      <t>The sound intensity level is always smaller or equal than the sound energy density level</t>
    </r>
  </si>
  <si>
    <r>
      <rPr>
        <rFont val="Noto Sans Symbols"/>
        <color theme="1"/>
        <sz val="11.0"/>
      </rPr>
      <t>¨</t>
    </r>
    <r>
      <rPr>
        <rFont val="Times New Roman"/>
        <color theme="1"/>
        <sz val="7.0"/>
      </rPr>
      <t xml:space="preserve">  </t>
    </r>
    <r>
      <rPr>
        <rFont val="Arial"/>
        <color rgb="FF000000"/>
        <sz val="10.0"/>
      </rPr>
      <t>The sound speed in air is constant (340 m/s)</t>
    </r>
  </si>
  <si>
    <r>
      <rPr>
        <rFont val="Noto Sans Symbols"/>
        <color theme="1"/>
        <sz val="11.0"/>
      </rPr>
      <t>¨</t>
    </r>
    <r>
      <rPr>
        <rFont val="Times New Roman"/>
        <color theme="1"/>
        <sz val="7.0"/>
      </rPr>
      <t xml:space="preserve">  </t>
    </r>
    <r>
      <rPr>
        <rFont val="Arial"/>
        <color rgb="FF000000"/>
        <sz val="10.0"/>
      </rPr>
      <t>The sound speed in air is proportional to the temperature</t>
    </r>
  </si>
  <si>
    <r>
      <rPr>
        <rFont val="Noto Sans Symbols"/>
        <color theme="1"/>
        <sz val="11.0"/>
      </rPr>
      <t>¨</t>
    </r>
    <r>
      <rPr>
        <rFont val="Times New Roman"/>
        <color theme="1"/>
        <sz val="7.0"/>
      </rPr>
      <t xml:space="preserve">  </t>
    </r>
    <r>
      <rPr>
        <rFont val="Arial"/>
        <color rgb="FF000000"/>
        <sz val="10.0"/>
      </rPr>
      <t>The sound speed in air is proportional to the square root of temperature</t>
    </r>
  </si>
  <si>
    <r>
      <rPr>
        <rFont val="Noto Sans Symbols"/>
        <color theme="1"/>
        <sz val="11.0"/>
      </rPr>
      <t>¨</t>
    </r>
    <r>
      <rPr>
        <rFont val="Times New Roman"/>
        <color theme="1"/>
        <sz val="7.0"/>
      </rPr>
      <t xml:space="preserve">  </t>
    </r>
    <r>
      <rPr>
        <rFont val="Arial"/>
        <color rgb="FF000000"/>
        <sz val="10.0"/>
      </rPr>
      <t>The sound speed in solids depends on their elastic modulus and density</t>
    </r>
  </si>
  <si>
    <r>
      <rPr>
        <rFont val="Noto Sans Symbols"/>
        <color theme="1"/>
        <sz val="11.0"/>
      </rPr>
      <t>¨</t>
    </r>
    <r>
      <rPr>
        <rFont val="Times New Roman"/>
        <color theme="1"/>
        <sz val="7.0"/>
      </rPr>
      <t xml:space="preserve">  </t>
    </r>
    <r>
      <rPr>
        <rFont val="Arial"/>
        <color rgb="FF000000"/>
        <sz val="10.0"/>
      </rPr>
      <t>The sound speed depends on the sound level and frequency</t>
    </r>
  </si>
  <si>
    <t>When the sound pressure is doubled, what happens?</t>
  </si>
  <si>
    <r>
      <rPr>
        <rFont val="Noto Sans Symbols"/>
        <color theme="1"/>
        <sz val="11.0"/>
      </rPr>
      <t>¨</t>
    </r>
    <r>
      <rPr>
        <rFont val="Times New Roman"/>
        <color theme="1"/>
        <sz val="7.0"/>
      </rPr>
      <t xml:space="preserve">  </t>
    </r>
    <r>
      <rPr>
        <rFont val="Arial"/>
        <color rgb="FF000000"/>
        <sz val="10.0"/>
      </rPr>
      <t>The value of the sound power (in W) doubles</t>
    </r>
  </si>
  <si>
    <r>
      <rPr>
        <rFont val="Noto Sans Symbols"/>
        <color theme="1"/>
        <sz val="11.0"/>
      </rPr>
      <t>¨</t>
    </r>
    <r>
      <rPr>
        <rFont val="Times New Roman"/>
        <color theme="1"/>
        <sz val="7.0"/>
      </rPr>
      <t xml:space="preserve">  </t>
    </r>
    <r>
      <rPr>
        <rFont val="Arial"/>
        <color rgb="FF000000"/>
        <sz val="10.0"/>
      </rPr>
      <t>The value of the sound power level increases by 3 dB</t>
    </r>
  </si>
  <si>
    <r>
      <rPr>
        <rFont val="Noto Sans Symbols"/>
        <color theme="1"/>
        <sz val="11.0"/>
      </rPr>
      <t>¨</t>
    </r>
    <r>
      <rPr>
        <rFont val="Times New Roman"/>
        <color theme="1"/>
        <sz val="7.0"/>
      </rPr>
      <t xml:space="preserve">  </t>
    </r>
    <r>
      <rPr>
        <rFont val="Arial"/>
        <color rgb="FF000000"/>
        <sz val="10.0"/>
      </rPr>
      <t>The value of the sound power level increases by 6 dB</t>
    </r>
  </si>
  <si>
    <r>
      <rPr>
        <rFont val="Noto Sans Symbols"/>
        <color theme="1"/>
        <sz val="11.0"/>
      </rPr>
      <t>¨</t>
    </r>
    <r>
      <rPr>
        <rFont val="Times New Roman"/>
        <color theme="1"/>
        <sz val="7.0"/>
      </rPr>
      <t xml:space="preserve">  </t>
    </r>
    <r>
      <rPr>
        <rFont val="Arial"/>
        <color rgb="FF000000"/>
        <sz val="10.0"/>
      </rPr>
      <t>The sound pressure level increases by 3 dB</t>
    </r>
  </si>
  <si>
    <r>
      <rPr>
        <rFont val="Noto Sans Symbols"/>
        <color theme="1"/>
        <sz val="11.0"/>
      </rPr>
      <t>¨</t>
    </r>
    <r>
      <rPr>
        <rFont val="Times New Roman"/>
        <color theme="1"/>
        <sz val="7.0"/>
      </rPr>
      <t xml:space="preserve">  </t>
    </r>
    <r>
      <rPr>
        <rFont val="Arial"/>
        <color rgb="FF000000"/>
        <sz val="10.0"/>
      </rPr>
      <t>The sound pressure level increases by 6 dB</t>
    </r>
  </si>
  <si>
    <t>What's the minimum SPL which can be heard at 100 Hz according to ISO 226-2003?</t>
  </si>
  <si>
    <t>(a single answer)</t>
  </si>
  <si>
    <r>
      <rPr>
        <rFont val="Noto Sans Symbols"/>
        <color theme="1"/>
        <sz val="11.0"/>
      </rPr>
      <t>¡</t>
    </r>
    <r>
      <rPr>
        <rFont val="Times New Roman"/>
        <color theme="1"/>
        <sz val="7.0"/>
      </rPr>
      <t xml:space="preserve">  </t>
    </r>
    <r>
      <rPr>
        <rFont val="Arial"/>
        <color rgb="FF000000"/>
        <sz val="10.0"/>
      </rPr>
      <t>0 dB</t>
    </r>
  </si>
  <si>
    <r>
      <rPr>
        <rFont val="Noto Sans Symbols"/>
        <color theme="1"/>
        <sz val="11.0"/>
      </rPr>
      <t>¡</t>
    </r>
    <r>
      <rPr>
        <rFont val="Times New Roman"/>
        <color theme="1"/>
        <sz val="7.0"/>
      </rPr>
      <t xml:space="preserve">  </t>
    </r>
    <r>
      <rPr>
        <rFont val="Arial"/>
        <color rgb="FF000000"/>
        <sz val="10.0"/>
      </rPr>
      <t>10 dB</t>
    </r>
  </si>
  <si>
    <r>
      <rPr>
        <rFont val="Noto Sans Symbols"/>
        <color theme="1"/>
        <sz val="11.0"/>
      </rPr>
      <t>¡</t>
    </r>
    <r>
      <rPr>
        <rFont val="Times New Roman"/>
        <color theme="1"/>
        <sz val="7.0"/>
      </rPr>
      <t xml:space="preserve">  </t>
    </r>
    <r>
      <rPr>
        <rFont val="Arial"/>
        <color rgb="FF000000"/>
        <sz val="10.0"/>
      </rPr>
      <t>20 dB</t>
    </r>
  </si>
  <si>
    <r>
      <rPr>
        <rFont val="Noto Sans Symbols"/>
        <color theme="1"/>
        <sz val="11.0"/>
      </rPr>
      <t>¡</t>
    </r>
    <r>
      <rPr>
        <rFont val="Times New Roman"/>
        <color theme="1"/>
        <sz val="7.0"/>
      </rPr>
      <t xml:space="preserve">  </t>
    </r>
    <r>
      <rPr>
        <rFont val="Arial"/>
        <color rgb="FF000000"/>
        <sz val="10.0"/>
      </rPr>
      <t>25 dB</t>
    </r>
  </si>
  <si>
    <r>
      <rPr>
        <rFont val="Noto Sans Symbols"/>
        <color theme="1"/>
        <sz val="11.0"/>
      </rPr>
      <t>¡</t>
    </r>
    <r>
      <rPr>
        <rFont val="Times New Roman"/>
        <color theme="1"/>
        <sz val="7.0"/>
      </rPr>
      <t xml:space="preserve">  </t>
    </r>
    <r>
      <rPr>
        <rFont val="Arial"/>
        <color rgb="FF000000"/>
        <sz val="10.0"/>
      </rPr>
      <t>30 dB</t>
    </r>
  </si>
  <si>
    <r>
      <rPr>
        <rFont val="Noto Sans Symbols"/>
        <color theme="1"/>
        <sz val="11.0"/>
      </rPr>
      <t>¡</t>
    </r>
    <r>
      <rPr>
        <rFont val="Times New Roman"/>
        <color theme="1"/>
        <sz val="7.0"/>
      </rPr>
      <t xml:space="preserve">  </t>
    </r>
    <r>
      <rPr>
        <rFont val="Arial"/>
        <color rgb="FF000000"/>
        <sz val="10.0"/>
      </rPr>
      <t>40 dB</t>
    </r>
  </si>
  <si>
    <t>What's the sound pressure corresponding to an SPL of 100+E dB ?</t>
  </si>
  <si>
    <t>(write number and measurement unit)</t>
  </si>
  <si>
    <t>SPL =</t>
  </si>
  <si>
    <t>p = p0*10^(SPL/20) =</t>
  </si>
  <si>
    <t>Compute the SPL corresponding to a sound pressure of 3+F Pa</t>
  </si>
  <si>
    <t xml:space="preserve">p = </t>
  </si>
  <si>
    <t>SPL = 20*log10(p/p0) =</t>
  </si>
  <si>
    <t xml:space="preserve"> </t>
  </si>
  <si>
    <t xml:space="preserve">Compute the (incoherent) sum of the sound pressure level </t>
  </si>
  <si>
    <t xml:space="preserve">of 80+E dB and 78+D dB </t>
  </si>
  <si>
    <t>Lp_1 =</t>
  </si>
  <si>
    <t>Lp_2 =</t>
  </si>
  <si>
    <t>Lp_tot = 10*log10(10^(Lp_1/10)+10^(Lp_2/10)) =</t>
  </si>
  <si>
    <t>The SPL of a fan is 78+F dB at 63 Hz. Convert the SPL in dB(A)</t>
  </si>
  <si>
    <t>Lp_fan =</t>
  </si>
  <si>
    <t>Lp_fan_A =</t>
  </si>
  <si>
    <r>
      <rPr>
        <rFont val="Arial"/>
        <b/>
        <color theme="1"/>
        <sz val="11.0"/>
      </rPr>
      <t>An average sound intensity level of 60+E dB(A) is measured on a surface surrounding the source having an area of 10+F m</t>
    </r>
    <r>
      <rPr>
        <rFont val="Arial"/>
        <b/>
        <color theme="1"/>
        <sz val="11.0"/>
        <vertAlign val="superscript"/>
      </rPr>
      <t>2</t>
    </r>
    <r>
      <rPr>
        <rFont val="Arial"/>
        <b/>
        <color theme="1"/>
        <sz val="11.0"/>
      </rPr>
      <t>. Compute the power level of the sound source</t>
    </r>
  </si>
  <si>
    <t>SIL =</t>
  </si>
  <si>
    <t>S =</t>
  </si>
  <si>
    <r>
      <rPr>
        <rFont val="Arial"/>
        <color theme="1"/>
        <sz val="11.0"/>
      </rPr>
      <t>m</t>
    </r>
    <r>
      <rPr>
        <rFont val="Arial"/>
        <color theme="1"/>
        <sz val="11.0"/>
      </rPr>
      <t>²</t>
    </r>
  </si>
  <si>
    <t>Lw = SIL +10*log10(S) =</t>
  </si>
  <si>
    <t>A plane progressive wave is propagating in air, with a SPL=80+E dB. Compute the values of sound pressure, particle velocity, sound intensity, sound energy density</t>
  </si>
  <si>
    <t>(write number and measurement unit for p, v, I, D)</t>
  </si>
  <si>
    <t>SPLL =</t>
  </si>
  <si>
    <t>p = p0*10^(SPLL/20) =</t>
  </si>
  <si>
    <t>v = v0*10^(SPLL/20) =</t>
  </si>
  <si>
    <t>m/s</t>
  </si>
  <si>
    <t>I = I0*10^(SPLL/10) =</t>
  </si>
  <si>
    <r>
      <rPr>
        <rFont val="Arial"/>
        <color theme="1"/>
        <sz val="11.0"/>
      </rPr>
      <t>W/m</t>
    </r>
    <r>
      <rPr>
        <rFont val="Arial"/>
        <color theme="1"/>
        <sz val="11.0"/>
      </rPr>
      <t>²</t>
    </r>
  </si>
  <si>
    <t>D = D0*10^(SPLL/10) =</t>
  </si>
  <si>
    <r>
      <rPr>
        <rFont val="Arial"/>
        <color theme="1"/>
        <sz val="11.0"/>
      </rPr>
      <t>J/m</t>
    </r>
    <r>
      <rPr>
        <rFont val="Arial"/>
        <color theme="1"/>
        <sz val="11.0"/>
      </rPr>
      <t>³</t>
    </r>
  </si>
  <si>
    <t>Where</t>
  </si>
  <si>
    <t>p0 =</t>
  </si>
  <si>
    <t>v0 =</t>
  </si>
  <si>
    <t>I0 =</t>
  </si>
  <si>
    <r>
      <rPr>
        <rFont val="Arial"/>
        <color theme="1"/>
        <sz val="11.0"/>
      </rPr>
      <t>W/m</t>
    </r>
    <r>
      <rPr>
        <rFont val="Arial"/>
        <color theme="1"/>
        <sz val="11.0"/>
      </rPr>
      <t>²</t>
    </r>
  </si>
  <si>
    <t>D =</t>
  </si>
  <si>
    <r>
      <rPr>
        <rFont val="Arial"/>
        <color theme="1"/>
        <sz val="11.0"/>
      </rPr>
      <t>J/m</t>
    </r>
    <r>
      <rPr>
        <rFont val="Arial"/>
        <color theme="1"/>
        <sz val="11.0"/>
      </rPr>
      <t>³</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</si>
</sst>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d/yyyy\ h:mm:ss"/>
    <numFmt numFmtId="165" formatCode="0.0"/>
    <numFmt numFmtId="166" formatCode="0.000"/>
    <numFmt numFmtId="167" formatCode="0.000E+00"/>
  </numFmts>
  <fonts count="12">
    <font>
      <sz val="10.0"/>
      <color rgb="FF000000"/>
      <name val="Arial"/>
      <scheme val="minor"/>
    </font>
    <font>
      <sz val="11.0"/>
      <color theme="1"/>
      <name val="Arial"/>
    </font>
    <font>
      <sz val="10.0"/>
      <color theme="1"/>
      <name val="Arial"/>
    </font>
    <font>
      <sz val="10.0"/>
      <color rgb="FF0000FF"/>
      <name val="Arial"/>
    </font>
    <font>
      <sz val="10.0"/>
      <color rgb="FF000000"/>
      <name val="Arial"/>
    </font>
    <font>
      <b/>
      <sz val="11.0"/>
      <color theme="1"/>
      <name val="Arial"/>
    </font>
    <font>
      <b/>
      <sz val="10.0"/>
      <color rgb="FF000000"/>
      <name val="Arial"/>
    </font>
    <font>
      <b/>
      <sz val="14.0"/>
      <color theme="1"/>
      <name val="Arial"/>
    </font>
    <font>
      <sz val="11.0"/>
      <color theme="1"/>
      <name val="Noto Sans Symbols"/>
    </font>
    <font>
      <b/>
      <sz val="5.0"/>
      <color theme="1"/>
      <name val="Arial"/>
    </font>
    <font>
      <sz val="5.0"/>
      <color theme="1"/>
      <name val="Arial"/>
    </font>
    <font>
      <i/>
      <sz val="11.0"/>
      <color theme="1"/>
      <name val="Arial"/>
    </font>
  </fonts>
  <fills count="8">
    <fill>
      <patternFill patternType="none"/>
    </fill>
    <fill>
      <patternFill patternType="lightGray"/>
    </fill>
    <fill>
      <patternFill patternType="solid">
        <fgColor rgb="FFD8D8D8"/>
        <bgColor rgb="FFD8D8D8"/>
      </patternFill>
    </fill>
    <fill>
      <patternFill patternType="solid">
        <fgColor rgb="FFBFBFBF"/>
        <bgColor rgb="FFBFBFBF"/>
      </patternFill>
    </fill>
    <fill>
      <patternFill patternType="solid">
        <fgColor rgb="FFFFFF00"/>
        <bgColor rgb="FFFFFF00"/>
      </patternFill>
    </fill>
    <fill>
      <patternFill patternType="solid">
        <fgColor rgb="FFFF0000"/>
        <bgColor rgb="FFFF0000"/>
      </patternFill>
    </fill>
    <fill>
      <patternFill patternType="solid">
        <fgColor rgb="FF92D050"/>
        <bgColor rgb="FF92D050"/>
      </patternFill>
    </fill>
    <fill>
      <patternFill patternType="solid">
        <fgColor rgb="FFFFC000"/>
        <bgColor rgb="FFFFC000"/>
      </patternFill>
    </fill>
  </fills>
  <borders count="12">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right/>
      <top/>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2" fontId="2" numFmtId="0" xfId="0" applyAlignment="1" applyBorder="1" applyFont="1">
      <alignment horizontal="center"/>
    </xf>
    <xf borderId="2" fillId="2" fontId="2" numFmtId="0" xfId="0" applyBorder="1" applyFont="1"/>
    <xf borderId="2" fillId="3" fontId="3" numFmtId="0" xfId="0" applyAlignment="1" applyBorder="1" applyFill="1" applyFont="1">
      <alignment horizontal="center" shrinkToFit="0" wrapText="1"/>
    </xf>
    <xf borderId="2" fillId="2" fontId="4" numFmtId="0" xfId="0" applyAlignment="1" applyBorder="1" applyFont="1">
      <alignment horizontal="right"/>
    </xf>
    <xf borderId="2" fillId="2" fontId="4" numFmtId="0" xfId="0" applyBorder="1" applyFont="1"/>
    <xf borderId="2" fillId="2" fontId="4" numFmtId="0" xfId="0" applyAlignment="1" applyBorder="1" applyFont="1">
      <alignment horizontal="center"/>
    </xf>
    <xf borderId="3" fillId="2" fontId="5" numFmtId="0" xfId="0" applyAlignment="1" applyBorder="1" applyFont="1">
      <alignment horizontal="center"/>
    </xf>
    <xf borderId="4" fillId="0" fontId="4" numFmtId="0" xfId="0" applyAlignment="1" applyBorder="1" applyFont="1">
      <alignment horizontal="center" readingOrder="0"/>
    </xf>
    <xf borderId="5" fillId="0" fontId="2" numFmtId="164" xfId="0" applyAlignment="1" applyBorder="1" applyFont="1" applyNumberFormat="1">
      <alignment readingOrder="0"/>
    </xf>
    <xf borderId="6" fillId="0" fontId="2" numFmtId="0" xfId="0" applyBorder="1" applyFont="1"/>
    <xf borderId="6" fillId="0" fontId="2" numFmtId="0" xfId="0" applyAlignment="1" applyBorder="1" applyFont="1">
      <alignment readingOrder="0"/>
    </xf>
    <xf borderId="6" fillId="0" fontId="2" numFmtId="0" xfId="0" applyAlignment="1" applyBorder="1" applyFont="1">
      <alignment horizontal="right" readingOrder="0"/>
    </xf>
    <xf borderId="5" fillId="0" fontId="2" numFmtId="0" xfId="0" applyAlignment="1" applyBorder="1" applyFont="1">
      <alignment horizontal="center"/>
    </xf>
    <xf borderId="5" fillId="0" fontId="4" numFmtId="0" xfId="0" applyAlignment="1" applyBorder="1" applyFont="1">
      <alignment horizontal="center" readingOrder="0"/>
    </xf>
    <xf borderId="6" fillId="0" fontId="2" numFmtId="0" xfId="0" applyAlignment="1" applyBorder="1" applyFont="1">
      <alignment horizontal="center" readingOrder="0"/>
    </xf>
    <xf borderId="5" fillId="0" fontId="4" numFmtId="0" xfId="0" applyAlignment="1" applyBorder="1" applyFont="1">
      <alignment horizontal="center"/>
    </xf>
    <xf borderId="5" fillId="0" fontId="4" numFmtId="2" xfId="0" applyBorder="1" applyFont="1" applyNumberFormat="1"/>
    <xf borderId="5" fillId="0" fontId="4" numFmtId="0" xfId="0" applyBorder="1" applyFont="1"/>
    <xf borderId="5" fillId="0" fontId="4" numFmtId="165" xfId="0" applyBorder="1" applyFont="1" applyNumberFormat="1"/>
    <xf borderId="5" fillId="0" fontId="4" numFmtId="166" xfId="0" applyBorder="1" applyFont="1" applyNumberFormat="1"/>
    <xf borderId="5" fillId="0" fontId="4" numFmtId="11" xfId="0" applyBorder="1" applyFont="1" applyNumberFormat="1"/>
    <xf borderId="5" fillId="0" fontId="4" numFmtId="167" xfId="0" applyBorder="1" applyFont="1" applyNumberFormat="1"/>
    <xf borderId="7" fillId="0" fontId="6" numFmtId="0" xfId="0" applyAlignment="1" applyBorder="1" applyFont="1">
      <alignment horizontal="center"/>
    </xf>
    <xf borderId="8" fillId="0" fontId="4" numFmtId="0" xfId="0" applyAlignment="1" applyBorder="1" applyFont="1">
      <alignment horizontal="center" readingOrder="0"/>
    </xf>
    <xf borderId="5" fillId="0" fontId="2" numFmtId="164" xfId="0" applyBorder="1" applyFont="1" applyNumberFormat="1"/>
    <xf borderId="5" fillId="0" fontId="2" numFmtId="0" xfId="0" applyBorder="1" applyFont="1"/>
    <xf borderId="5" fillId="4" fontId="2" numFmtId="0" xfId="0" applyAlignment="1" applyBorder="1" applyFill="1" applyFont="1">
      <alignment horizontal="right"/>
    </xf>
    <xf borderId="5" fillId="5" fontId="2" numFmtId="0" xfId="0" applyBorder="1" applyFill="1" applyFont="1"/>
    <xf borderId="5" fillId="4" fontId="2" numFmtId="0" xfId="0" applyBorder="1" applyFont="1"/>
    <xf borderId="5" fillId="6" fontId="4" numFmtId="166" xfId="0" applyBorder="1" applyFill="1" applyFont="1" applyNumberFormat="1"/>
    <xf borderId="5" fillId="6" fontId="4" numFmtId="11" xfId="0" applyBorder="1" applyFont="1" applyNumberFormat="1"/>
    <xf borderId="5" fillId="6" fontId="4" numFmtId="167" xfId="0" applyBorder="1" applyFont="1" applyNumberFormat="1"/>
    <xf borderId="5" fillId="7" fontId="2" numFmtId="0" xfId="0" applyBorder="1" applyFill="1" applyFont="1"/>
    <xf quotePrefix="1" borderId="5" fillId="4" fontId="2" numFmtId="0" xfId="0" applyAlignment="1" applyBorder="1" applyFont="1">
      <alignment horizontal="right"/>
    </xf>
    <xf borderId="9" fillId="0" fontId="2" numFmtId="164" xfId="0" applyBorder="1" applyFont="1" applyNumberFormat="1"/>
    <xf borderId="9" fillId="0" fontId="2" numFmtId="0" xfId="0" applyBorder="1" applyFont="1"/>
    <xf borderId="9" fillId="0" fontId="2" numFmtId="0" xfId="0" applyAlignment="1" applyBorder="1" applyFont="1">
      <alignment horizontal="center"/>
    </xf>
    <xf borderId="9" fillId="0" fontId="4" numFmtId="0" xfId="0" applyAlignment="1" applyBorder="1" applyFont="1">
      <alignment horizontal="center"/>
    </xf>
    <xf borderId="9" fillId="4" fontId="2" numFmtId="0" xfId="0" applyBorder="1" applyFont="1"/>
    <xf borderId="9" fillId="0" fontId="4" numFmtId="2" xfId="0" applyBorder="1" applyFont="1" applyNumberFormat="1"/>
    <xf borderId="9" fillId="0" fontId="4" numFmtId="0" xfId="0" applyBorder="1" applyFont="1"/>
    <xf borderId="9" fillId="0" fontId="4" numFmtId="165" xfId="0" applyBorder="1" applyFont="1" applyNumberFormat="1"/>
    <xf borderId="9" fillId="5" fontId="2" numFmtId="0" xfId="0" applyBorder="1" applyFont="1"/>
    <xf borderId="9" fillId="6" fontId="4" numFmtId="166" xfId="0" applyBorder="1" applyFont="1" applyNumberFormat="1"/>
    <xf borderId="9" fillId="0" fontId="4" numFmtId="11" xfId="0" applyBorder="1" applyFont="1" applyNumberFormat="1"/>
    <xf borderId="9" fillId="6" fontId="4" numFmtId="11" xfId="0" applyBorder="1" applyFont="1" applyNumberFormat="1"/>
    <xf borderId="9" fillId="0" fontId="4" numFmtId="167" xfId="0" applyBorder="1" applyFont="1" applyNumberFormat="1"/>
    <xf borderId="10" fillId="0" fontId="6" numFmtId="0" xfId="0" applyAlignment="1" applyBorder="1" applyFont="1">
      <alignment horizontal="center"/>
    </xf>
    <xf borderId="0" fillId="0" fontId="4" numFmtId="0" xfId="0" applyAlignment="1" applyFont="1">
      <alignment horizontal="center"/>
    </xf>
    <xf borderId="0" fillId="0" fontId="6" numFmtId="0" xfId="0" applyFont="1"/>
    <xf borderId="11" fillId="4" fontId="4" numFmtId="0" xfId="0" applyBorder="1" applyFont="1"/>
    <xf borderId="11" fillId="7" fontId="4" numFmtId="0" xfId="0" applyBorder="1" applyFont="1"/>
    <xf borderId="11" fillId="5" fontId="4" numFmtId="0" xfId="0" applyBorder="1" applyFont="1"/>
    <xf borderId="0" fillId="0" fontId="7" numFmtId="0" xfId="0" applyFont="1"/>
    <xf borderId="0" fillId="0" fontId="1" numFmtId="0" xfId="0" applyFont="1"/>
    <xf borderId="0" fillId="0" fontId="5" numFmtId="0" xfId="0" applyFont="1"/>
    <xf borderId="0" fillId="0" fontId="1" numFmtId="0" xfId="0" applyAlignment="1" applyFont="1">
      <alignment horizontal="center"/>
    </xf>
    <xf borderId="0" fillId="0" fontId="5" numFmtId="0" xfId="0" applyAlignment="1" applyFont="1">
      <alignment vertical="center"/>
    </xf>
    <xf borderId="0" fillId="0" fontId="1" numFmtId="0" xfId="0" applyAlignment="1" applyFont="1">
      <alignment vertical="center"/>
    </xf>
    <xf borderId="0" fillId="0" fontId="8" numFmtId="0" xfId="0" applyAlignment="1" applyFont="1">
      <alignment horizontal="left" vertical="center"/>
    </xf>
    <xf borderId="11" fillId="4" fontId="8" numFmtId="0" xfId="0" applyAlignment="1" applyBorder="1" applyFont="1">
      <alignment horizontal="left" vertical="center"/>
    </xf>
    <xf borderId="11" fillId="4" fontId="1" numFmtId="0" xfId="0" applyBorder="1" applyFont="1"/>
    <xf borderId="0" fillId="0" fontId="9" numFmtId="0" xfId="0" applyAlignment="1" applyFont="1">
      <alignment vertical="center"/>
    </xf>
    <xf borderId="0" fillId="0" fontId="10" numFmtId="0" xfId="0" applyAlignment="1" applyFont="1">
      <alignment vertical="center"/>
    </xf>
    <xf borderId="0" fillId="0" fontId="11" numFmtId="0" xfId="0" applyAlignment="1" applyFont="1">
      <alignment vertical="center"/>
    </xf>
    <xf borderId="11" fillId="4" fontId="5" numFmtId="165" xfId="0" applyBorder="1" applyFont="1" applyNumberFormat="1"/>
    <xf borderId="11" fillId="4" fontId="5" numFmtId="0" xfId="0" applyBorder="1" applyFont="1"/>
    <xf borderId="0" fillId="0" fontId="11" numFmtId="0" xfId="0" applyFont="1"/>
    <xf borderId="0" fillId="0" fontId="1" numFmtId="165" xfId="0" applyFont="1" applyNumberFormat="1"/>
    <xf borderId="0" fillId="0" fontId="5" numFmtId="0" xfId="0" applyAlignment="1" applyFont="1">
      <alignment shrinkToFit="0" vertical="center" wrapText="1"/>
    </xf>
    <xf borderId="11" fillId="4" fontId="1" numFmtId="11" xfId="0" applyBorder="1" applyFont="1" applyNumberFormat="1"/>
    <xf borderId="0" fillId="0" fontId="1" numFmtId="11" xfId="0" applyFont="1" applyNumberFormat="1"/>
  </cellXfs>
  <cellStyles count="1">
    <cellStyle xfId="0" name="Normal" builtinId="0"/>
  </cellStyles>
  <dxfs count="8">
    <dxf>
      <font>
        <color theme="1"/>
      </font>
      <fill>
        <patternFill patternType="solid">
          <fgColor rgb="FFBFBFBF"/>
          <bgColor rgb="FFBFBFBF"/>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color rgb="FF000000"/>
      </font>
      <fill>
        <patternFill patternType="solid">
          <fgColor rgb="FFBFBFBF"/>
          <bgColor rgb="FFBFBFBF"/>
        </patternFill>
      </fill>
      <border/>
    </dxf>
    <dxf>
      <font>
        <color rgb="FF000000"/>
      </font>
      <fill>
        <patternFill patternType="solid">
          <fgColor rgb="FF92D050"/>
          <bgColor rgb="FF92D050"/>
        </patternFill>
      </fill>
      <border/>
    </dxf>
    <dxf>
      <font>
        <color rgb="FF000000"/>
      </font>
      <fill>
        <patternFill patternType="solid">
          <fgColor rgb="FFFFC7CE"/>
          <bgColor rgb="FFFFC7CE"/>
        </patternFill>
      </fill>
      <border/>
    </dxf>
    <dxf>
      <font/>
      <fill>
        <patternFill patternType="solid">
          <fgColor rgb="FFC6EFCE"/>
          <bgColor rgb="FFC6EFCE"/>
        </patternFill>
      </fill>
      <border/>
    </dxf>
    <dxf>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38"/>
    <col customWidth="1" min="2" max="2" width="16.63"/>
    <col customWidth="1" min="3" max="3" width="27.88"/>
    <col customWidth="1" min="4" max="4" width="16.38"/>
    <col customWidth="1" min="5" max="5" width="9.38"/>
    <col customWidth="1" min="6" max="11" width="3.5"/>
    <col customWidth="1" min="12" max="13" width="6.88"/>
    <col customWidth="1" min="14" max="14" width="18.88"/>
    <col customWidth="1" min="15" max="21" width="2.88"/>
    <col customWidth="1" min="22" max="22" width="18.88"/>
    <col customWidth="1" min="23" max="27" width="3.63"/>
    <col customWidth="1" min="28" max="28" width="13.13"/>
    <col customWidth="1" min="29" max="29" width="7.75"/>
    <col customWidth="1" min="30" max="30" width="15.38"/>
    <col customWidth="1" min="31" max="31" width="9.38"/>
    <col customWidth="1" min="32" max="32" width="7.13"/>
    <col customWidth="1" min="33" max="33" width="5.88"/>
    <col customWidth="1" min="34" max="34" width="18.88"/>
    <col customWidth="1" min="35" max="35" width="8.75"/>
    <col customWidth="1" min="36" max="36" width="7.5"/>
    <col customWidth="1" min="37" max="37" width="6.88"/>
    <col customWidth="1" min="38" max="38" width="18.88"/>
    <col customWidth="1" min="39" max="39" width="9.5"/>
    <col customWidth="1" min="40" max="40" width="7.38"/>
    <col customWidth="1" min="41" max="41" width="7.13"/>
    <col customWidth="1" min="42" max="42" width="18.88"/>
    <col customWidth="1" min="43" max="43" width="9.75"/>
    <col customWidth="1" min="44" max="45" width="7.25"/>
    <col customWidth="1" min="46" max="46" width="18.88"/>
    <col customWidth="1" min="47" max="49" width="8.75"/>
    <col customWidth="1" min="50" max="50" width="70.25"/>
    <col customWidth="1" min="51" max="51" width="8.25"/>
    <col customWidth="1" min="52" max="52" width="9.0"/>
    <col customWidth="1" min="53" max="53" width="9.63"/>
    <col customWidth="1" min="54" max="54" width="10.0"/>
    <col customWidth="1" min="55" max="55" width="8.63"/>
    <col customWidth="1" min="56" max="56" width="11.0"/>
  </cols>
  <sheetData>
    <row r="1" ht="15.75" customHeight="1">
      <c r="A1" s="1" t="s">
        <v>0</v>
      </c>
      <c r="B1" s="2" t="s">
        <v>1</v>
      </c>
      <c r="C1" s="3" t="s">
        <v>2</v>
      </c>
      <c r="D1" s="3" t="s">
        <v>3</v>
      </c>
      <c r="E1" s="2" t="s">
        <v>4</v>
      </c>
      <c r="F1" s="4" t="s">
        <v>5</v>
      </c>
      <c r="G1" s="4" t="s">
        <v>6</v>
      </c>
      <c r="H1" s="4" t="s">
        <v>7</v>
      </c>
      <c r="I1" s="4" t="s">
        <v>8</v>
      </c>
      <c r="J1" s="4" t="s">
        <v>9</v>
      </c>
      <c r="K1" s="4" t="s">
        <v>10</v>
      </c>
      <c r="L1" s="2" t="s">
        <v>11</v>
      </c>
      <c r="M1" s="2" t="s">
        <v>12</v>
      </c>
      <c r="N1" s="3" t="s">
        <v>13</v>
      </c>
      <c r="O1" s="2">
        <v>-1.0</v>
      </c>
      <c r="P1" s="2">
        <v>1.0</v>
      </c>
      <c r="Q1" s="2">
        <v>-1.0</v>
      </c>
      <c r="R1" s="2">
        <v>-1.0</v>
      </c>
      <c r="S1" s="2">
        <v>1.0</v>
      </c>
      <c r="T1" s="2">
        <v>1.0</v>
      </c>
      <c r="U1" s="2">
        <v>-1.0</v>
      </c>
      <c r="V1" s="3" t="s">
        <v>14</v>
      </c>
      <c r="W1" s="2">
        <v>-1.0</v>
      </c>
      <c r="X1" s="2">
        <v>-1.0</v>
      </c>
      <c r="Y1" s="2">
        <v>1.0</v>
      </c>
      <c r="Z1" s="2">
        <v>-1.0</v>
      </c>
      <c r="AA1" s="2">
        <v>1.0</v>
      </c>
      <c r="AB1" s="3" t="s">
        <v>15</v>
      </c>
      <c r="AC1" s="2" t="s">
        <v>16</v>
      </c>
      <c r="AD1" s="3" t="s">
        <v>17</v>
      </c>
      <c r="AE1" s="5" t="s">
        <v>18</v>
      </c>
      <c r="AF1" s="6" t="s">
        <v>19</v>
      </c>
      <c r="AG1" s="7" t="s">
        <v>16</v>
      </c>
      <c r="AH1" s="3" t="s">
        <v>20</v>
      </c>
      <c r="AI1" s="5" t="s">
        <v>18</v>
      </c>
      <c r="AJ1" s="6" t="s">
        <v>19</v>
      </c>
      <c r="AK1" s="7" t="s">
        <v>16</v>
      </c>
      <c r="AL1" s="3" t="s">
        <v>21</v>
      </c>
      <c r="AM1" s="5" t="s">
        <v>18</v>
      </c>
      <c r="AN1" s="6" t="s">
        <v>19</v>
      </c>
      <c r="AO1" s="7" t="s">
        <v>16</v>
      </c>
      <c r="AP1" s="3" t="s">
        <v>22</v>
      </c>
      <c r="AQ1" s="5" t="s">
        <v>18</v>
      </c>
      <c r="AR1" s="6" t="s">
        <v>19</v>
      </c>
      <c r="AS1" s="7" t="s">
        <v>16</v>
      </c>
      <c r="AT1" s="3" t="s">
        <v>23</v>
      </c>
      <c r="AU1" s="5" t="s">
        <v>18</v>
      </c>
      <c r="AV1" s="6" t="s">
        <v>19</v>
      </c>
      <c r="AW1" s="7" t="s">
        <v>16</v>
      </c>
      <c r="AX1" s="3" t="s">
        <v>24</v>
      </c>
      <c r="AY1" s="5" t="s">
        <v>25</v>
      </c>
      <c r="AZ1" s="5" t="s">
        <v>26</v>
      </c>
      <c r="BA1" s="5" t="s">
        <v>27</v>
      </c>
      <c r="BB1" s="5" t="s">
        <v>28</v>
      </c>
      <c r="BC1" s="7" t="s">
        <v>16</v>
      </c>
      <c r="BD1" s="8" t="s">
        <v>29</v>
      </c>
    </row>
    <row r="2" ht="15.75" customHeight="1">
      <c r="A2" s="9">
        <v>1.0</v>
      </c>
      <c r="B2" s="10">
        <v>45208.625</v>
      </c>
      <c r="C2" s="11"/>
      <c r="D2" s="12" t="s">
        <v>30</v>
      </c>
      <c r="E2" s="13">
        <v>355458.0</v>
      </c>
      <c r="F2" s="14">
        <f>INT(E2/100000)</f>
        <v>3</v>
      </c>
      <c r="G2" s="14">
        <f>INT(($E2-100000*F2)/10000)</f>
        <v>5</v>
      </c>
      <c r="H2" s="14">
        <f>INT(($E2-100000*F2-10000*G2)/1000)</f>
        <v>5</v>
      </c>
      <c r="I2" s="14">
        <f>INT(($E2-100000*$F2-10000*$G2-1000*$H2)/100)</f>
        <v>4</v>
      </c>
      <c r="J2" s="14">
        <f>INT(($E2-100000*$F2-10000*$G2-1000*$H2-100*$I2)/10)</f>
        <v>5</v>
      </c>
      <c r="K2" s="14">
        <f>INT(($E2-100000*$F2-10000*$G2-1000*$H2-100*$I2-10*$J2))</f>
        <v>8</v>
      </c>
      <c r="L2" s="15">
        <v>0.0</v>
      </c>
      <c r="M2" s="16">
        <v>1.0</v>
      </c>
      <c r="N2" s="11"/>
      <c r="O2" s="17">
        <f t="shared" ref="O2:O14" si="1">IF(ISERROR(FIND("sound pressure",N2,1)),0,O$1)</f>
        <v>0</v>
      </c>
      <c r="P2" s="17">
        <f t="shared" ref="P2:P14" si="2">IF(ISERROR(FIND("energy density",N2,1)),0,P$1)</f>
        <v>0</v>
      </c>
      <c r="Q2" s="17">
        <f t="shared" ref="Q2:Q14" si="3">IF(ISERROR(FIND("is constant",N2,1)),0,Q$1)</f>
        <v>0</v>
      </c>
      <c r="R2" s="17">
        <f t="shared" ref="R2:R14" si="4">IF(ISERROR(FIND("proportional to the temperature",N2,1)),0,R$1)</f>
        <v>0</v>
      </c>
      <c r="S2" s="17">
        <f t="shared" ref="S2:S14" si="5">IF(ISERROR(FIND("proportional to the square root",N2,1)),0,S$1)</f>
        <v>0</v>
      </c>
      <c r="T2" s="17">
        <f t="shared" ref="T2:T14" si="6">IF(ISERROR(FIND("elastic modulus",N2,1)),0,T$1)</f>
        <v>0</v>
      </c>
      <c r="U2" s="17">
        <f t="shared" ref="U2:U14" si="7">IF(ISERROR(FIND("sound level and frequency",N2,1)),0,U$1)</f>
        <v>0</v>
      </c>
      <c r="V2" s="11"/>
      <c r="W2" s="17">
        <f t="shared" ref="W2:W14" si="8">IF(ISERROR(FIND("(in W) doubles",V2,1)),0,W$1)</f>
        <v>0</v>
      </c>
      <c r="X2" s="17">
        <f t="shared" ref="X2:X14" si="9">IF(ISERROR(FIND("power level increases by 3 dB",V2,1)),0,X$1)</f>
        <v>0</v>
      </c>
      <c r="Y2" s="17">
        <f t="shared" ref="Y2:Y14" si="10">IF(ISERROR(FIND("power level increases by 6 dB",V2,1)),0,Y$1)</f>
        <v>0</v>
      </c>
      <c r="Z2" s="17">
        <f t="shared" ref="Z2:Z14" si="11">IF(ISERROR(FIND("pressure level increases by 3 dB",V2,1)),0,Z$1)</f>
        <v>0</v>
      </c>
      <c r="AA2" s="17">
        <f t="shared" ref="AA2:AA14" si="12">IF(ISERROR(FIND("pressure level increases by 6 dB",V2,1)),0,AA$1)</f>
        <v>0</v>
      </c>
      <c r="AB2" s="16" t="s">
        <v>31</v>
      </c>
      <c r="AC2" s="17">
        <v>-1.0</v>
      </c>
      <c r="AD2" s="11"/>
      <c r="AE2" s="18">
        <f t="shared" ref="AE2:AE14" si="13">0.00002*10^((100+J2)/20)</f>
        <v>3.55655882</v>
      </c>
      <c r="AF2" s="19" t="s">
        <v>32</v>
      </c>
      <c r="AG2" s="15">
        <v>0.0</v>
      </c>
      <c r="AH2" s="11"/>
      <c r="AI2" s="20">
        <f t="shared" ref="AI2:AI14" si="14">20*LOG10((3+K2)/0.00002)</f>
        <v>114.8072538</v>
      </c>
      <c r="AJ2" s="19" t="s">
        <v>33</v>
      </c>
      <c r="AK2" s="15">
        <v>0.0</v>
      </c>
      <c r="AL2" s="11"/>
      <c r="AM2" s="20">
        <f t="shared" ref="AM2:AM14" si="15">10*LOG10(10^((80+J2)/10)+10^((78+I2)/10))</f>
        <v>86.76434862</v>
      </c>
      <c r="AN2" s="19" t="s">
        <v>33</v>
      </c>
      <c r="AO2" s="17">
        <v>0.0</v>
      </c>
      <c r="AP2" s="11"/>
      <c r="AQ2" s="20">
        <f t="shared" ref="AQ2:AQ14" si="16">78+K2-26.2</f>
        <v>59.8</v>
      </c>
      <c r="AR2" s="19" t="s">
        <v>34</v>
      </c>
      <c r="AS2" s="17">
        <v>0.0</v>
      </c>
      <c r="AT2" s="11"/>
      <c r="AU2" s="20">
        <f t="shared" ref="AU2:AU14" si="17">60+J2+10*LOG10(10+K2)</f>
        <v>77.55272505</v>
      </c>
      <c r="AV2" s="19" t="s">
        <v>34</v>
      </c>
      <c r="AW2" s="17">
        <v>0.0</v>
      </c>
      <c r="AX2" s="11"/>
      <c r="AY2" s="21">
        <f>p_0*10^((80+J2)/20)</f>
        <v>0.355655882</v>
      </c>
      <c r="AZ2" s="22">
        <f>v_0*10^((80+J2)/20)</f>
        <v>0.000889139705</v>
      </c>
      <c r="BA2" s="22">
        <f>I_0*10^((80+J2)/10)</f>
        <v>0.000316227766</v>
      </c>
      <c r="BB2" s="23">
        <f>D_0*10^((80+J2)/10)</f>
        <v>0.0000009486832981</v>
      </c>
      <c r="BC2" s="17">
        <v>0.0</v>
      </c>
      <c r="BD2" s="24">
        <f t="shared" ref="BD2:BD14" si="18">SUM(O2:U2)+SUM(W2:AA2)+AC2+AG2+AK2+AO2+AS2+AW2+BC2+L2</f>
        <v>-1</v>
      </c>
    </row>
    <row r="3" ht="15.75" customHeight="1">
      <c r="A3" s="25">
        <v>2.0</v>
      </c>
      <c r="B3" s="26">
        <v>45208.66220479167</v>
      </c>
      <c r="C3" s="27" t="s">
        <v>35</v>
      </c>
      <c r="D3" s="27" t="s">
        <v>36</v>
      </c>
      <c r="E3" s="28" t="s">
        <v>37</v>
      </c>
      <c r="F3" s="14">
        <v>2.0</v>
      </c>
      <c r="G3" s="14">
        <v>3.0</v>
      </c>
      <c r="H3" s="14">
        <v>5.0</v>
      </c>
      <c r="I3" s="14">
        <v>7.0</v>
      </c>
      <c r="J3" s="14">
        <v>1.0</v>
      </c>
      <c r="K3" s="14">
        <v>4.0</v>
      </c>
      <c r="L3" s="17">
        <v>1.0</v>
      </c>
      <c r="M3" s="14">
        <v>1.0</v>
      </c>
      <c r="N3" s="27" t="s">
        <v>38</v>
      </c>
      <c r="O3" s="17">
        <f t="shared" si="1"/>
        <v>0</v>
      </c>
      <c r="P3" s="17">
        <f t="shared" si="2"/>
        <v>1</v>
      </c>
      <c r="Q3" s="17">
        <f t="shared" si="3"/>
        <v>0</v>
      </c>
      <c r="R3" s="17">
        <f t="shared" si="4"/>
        <v>0</v>
      </c>
      <c r="S3" s="17">
        <f t="shared" si="5"/>
        <v>1</v>
      </c>
      <c r="T3" s="17">
        <f t="shared" si="6"/>
        <v>1</v>
      </c>
      <c r="U3" s="17">
        <f t="shared" si="7"/>
        <v>0</v>
      </c>
      <c r="V3" s="27" t="s">
        <v>39</v>
      </c>
      <c r="W3" s="17">
        <f t="shared" si="8"/>
        <v>0</v>
      </c>
      <c r="X3" s="17">
        <f t="shared" si="9"/>
        <v>0</v>
      </c>
      <c r="Y3" s="17">
        <f t="shared" si="10"/>
        <v>1</v>
      </c>
      <c r="Z3" s="17">
        <f t="shared" si="11"/>
        <v>0</v>
      </c>
      <c r="AA3" s="17">
        <f t="shared" si="12"/>
        <v>0</v>
      </c>
      <c r="AB3" s="14" t="s">
        <v>40</v>
      </c>
      <c r="AC3" s="17">
        <v>-1.0</v>
      </c>
      <c r="AD3" s="27" t="s">
        <v>41</v>
      </c>
      <c r="AE3" s="18">
        <f t="shared" si="13"/>
        <v>2.244036909</v>
      </c>
      <c r="AF3" s="19" t="s">
        <v>32</v>
      </c>
      <c r="AG3" s="17">
        <v>1.0</v>
      </c>
      <c r="AH3" s="27" t="s">
        <v>42</v>
      </c>
      <c r="AI3" s="20">
        <f t="shared" si="14"/>
        <v>110.8813609</v>
      </c>
      <c r="AJ3" s="19" t="s">
        <v>33</v>
      </c>
      <c r="AK3" s="17">
        <v>1.0</v>
      </c>
      <c r="AL3" s="27" t="s">
        <v>43</v>
      </c>
      <c r="AM3" s="20">
        <f t="shared" si="15"/>
        <v>86.45540463</v>
      </c>
      <c r="AN3" s="19" t="s">
        <v>33</v>
      </c>
      <c r="AO3" s="17">
        <v>1.0</v>
      </c>
      <c r="AP3" s="27" t="s">
        <v>44</v>
      </c>
      <c r="AQ3" s="20">
        <f t="shared" si="16"/>
        <v>55.8</v>
      </c>
      <c r="AR3" s="19" t="s">
        <v>34</v>
      </c>
      <c r="AS3" s="17">
        <v>1.0</v>
      </c>
      <c r="AT3" s="29" t="s">
        <v>45</v>
      </c>
      <c r="AU3" s="20">
        <f t="shared" si="17"/>
        <v>72.46128036</v>
      </c>
      <c r="AV3" s="19" t="s">
        <v>34</v>
      </c>
      <c r="AW3" s="17">
        <v>0.0</v>
      </c>
      <c r="AX3" s="30" t="s">
        <v>46</v>
      </c>
      <c r="AY3" s="31">
        <f>p_0*10^((80+J3)/20)</f>
        <v>0.2244036909</v>
      </c>
      <c r="AZ3" s="22">
        <f>v_0*10^((80+J3)/20)</f>
        <v>0.0005610092272</v>
      </c>
      <c r="BA3" s="22">
        <f>I_0*10^((80+J3)/10)</f>
        <v>0.0001258925412</v>
      </c>
      <c r="BB3" s="23">
        <f>D_0*10^((80+J3)/10)</f>
        <v>0.0000003776776235</v>
      </c>
      <c r="BC3" s="17">
        <v>1.0</v>
      </c>
      <c r="BD3" s="24">
        <f t="shared" si="18"/>
        <v>9</v>
      </c>
    </row>
    <row r="4" ht="15.75" customHeight="1">
      <c r="A4" s="9">
        <v>3.0</v>
      </c>
      <c r="B4" s="26">
        <v>45208.66295590278</v>
      </c>
      <c r="C4" s="27" t="s">
        <v>47</v>
      </c>
      <c r="D4" s="27" t="s">
        <v>48</v>
      </c>
      <c r="E4" s="27">
        <v>365846.0</v>
      </c>
      <c r="F4" s="14">
        <f t="shared" ref="F4:F8" si="19">INT(E4/100000)</f>
        <v>3</v>
      </c>
      <c r="G4" s="14">
        <f t="shared" ref="G4:G8" si="20">INT(($E4-100000*F4)/10000)</f>
        <v>6</v>
      </c>
      <c r="H4" s="14">
        <f t="shared" ref="H4:H8" si="21">INT(($E4-100000*F4-10000*G4)/1000)</f>
        <v>5</v>
      </c>
      <c r="I4" s="14">
        <f t="shared" ref="I4:I8" si="22">INT(($E4-100000*$F4-10000*$G4-1000*$H4)/100)</f>
        <v>8</v>
      </c>
      <c r="J4" s="14">
        <f t="shared" ref="J4:J8" si="23">INT(($E4-100000*$F4-10000*$G4-1000*$H4-100*$I4)/10)</f>
        <v>4</v>
      </c>
      <c r="K4" s="14">
        <f t="shared" ref="K4:K8" si="24">INT(($E4-100000*$F4-10000*$G4-1000*$H4-100*$I4-10*$J4))</f>
        <v>6</v>
      </c>
      <c r="L4" s="17">
        <v>1.0</v>
      </c>
      <c r="M4" s="14">
        <v>1.0</v>
      </c>
      <c r="N4" s="27" t="s">
        <v>38</v>
      </c>
      <c r="O4" s="17">
        <f t="shared" si="1"/>
        <v>0</v>
      </c>
      <c r="P4" s="17">
        <f t="shared" si="2"/>
        <v>1</v>
      </c>
      <c r="Q4" s="17">
        <f t="shared" si="3"/>
        <v>0</v>
      </c>
      <c r="R4" s="17">
        <f t="shared" si="4"/>
        <v>0</v>
      </c>
      <c r="S4" s="17">
        <f t="shared" si="5"/>
        <v>1</v>
      </c>
      <c r="T4" s="17">
        <f t="shared" si="6"/>
        <v>1</v>
      </c>
      <c r="U4" s="17">
        <f t="shared" si="7"/>
        <v>0</v>
      </c>
      <c r="V4" s="27" t="s">
        <v>49</v>
      </c>
      <c r="W4" s="17">
        <f t="shared" si="8"/>
        <v>0</v>
      </c>
      <c r="X4" s="17">
        <f t="shared" si="9"/>
        <v>-1</v>
      </c>
      <c r="Y4" s="17">
        <f t="shared" si="10"/>
        <v>0</v>
      </c>
      <c r="Z4" s="17">
        <f t="shared" si="11"/>
        <v>0</v>
      </c>
      <c r="AA4" s="17">
        <f t="shared" si="12"/>
        <v>1</v>
      </c>
      <c r="AB4" s="14" t="s">
        <v>40</v>
      </c>
      <c r="AC4" s="17">
        <v>-1.0</v>
      </c>
      <c r="AD4" s="27" t="s">
        <v>50</v>
      </c>
      <c r="AE4" s="18">
        <f t="shared" si="13"/>
        <v>3.169786385</v>
      </c>
      <c r="AF4" s="19" t="s">
        <v>32</v>
      </c>
      <c r="AG4" s="17">
        <v>1.0</v>
      </c>
      <c r="AH4" s="27" t="s">
        <v>51</v>
      </c>
      <c r="AI4" s="20">
        <f t="shared" si="14"/>
        <v>113.0642503</v>
      </c>
      <c r="AJ4" s="19" t="s">
        <v>33</v>
      </c>
      <c r="AK4" s="17">
        <v>1.0</v>
      </c>
      <c r="AL4" s="27" t="s">
        <v>52</v>
      </c>
      <c r="AM4" s="20">
        <f t="shared" si="15"/>
        <v>88.12442603</v>
      </c>
      <c r="AN4" s="19" t="s">
        <v>33</v>
      </c>
      <c r="AO4" s="17">
        <v>1.0</v>
      </c>
      <c r="AP4" s="27" t="s">
        <v>53</v>
      </c>
      <c r="AQ4" s="20">
        <f t="shared" si="16"/>
        <v>57.8</v>
      </c>
      <c r="AR4" s="19" t="s">
        <v>34</v>
      </c>
      <c r="AS4" s="17">
        <v>1.0</v>
      </c>
      <c r="AT4" s="27" t="s">
        <v>54</v>
      </c>
      <c r="AU4" s="20">
        <f t="shared" si="17"/>
        <v>76.04119983</v>
      </c>
      <c r="AV4" s="19" t="s">
        <v>34</v>
      </c>
      <c r="AW4" s="17">
        <v>1.0</v>
      </c>
      <c r="AX4" s="27" t="s">
        <v>55</v>
      </c>
      <c r="AY4" s="31">
        <f>p_0*10^((80+J4)/20)</f>
        <v>0.3169786385</v>
      </c>
      <c r="AZ4" s="32">
        <f>v_0*10^((80+J4)/20)</f>
        <v>0.0007924465962</v>
      </c>
      <c r="BA4" s="32">
        <f>I_0*10^((80+J4)/10)</f>
        <v>0.0002511886432</v>
      </c>
      <c r="BB4" s="33">
        <f>D_0*10^((80+J4)/10)</f>
        <v>0.0000007535659295</v>
      </c>
      <c r="BC4" s="17">
        <v>4.0</v>
      </c>
      <c r="BD4" s="24">
        <f t="shared" si="18"/>
        <v>12</v>
      </c>
    </row>
    <row r="5" ht="15.75" customHeight="1">
      <c r="A5" s="25">
        <v>4.0</v>
      </c>
      <c r="B5" s="26">
        <v>45208.66409236111</v>
      </c>
      <c r="C5" s="27" t="s">
        <v>56</v>
      </c>
      <c r="D5" s="27" t="s">
        <v>57</v>
      </c>
      <c r="E5" s="27">
        <v>347619.0</v>
      </c>
      <c r="F5" s="14">
        <f t="shared" si="19"/>
        <v>3</v>
      </c>
      <c r="G5" s="14">
        <f t="shared" si="20"/>
        <v>4</v>
      </c>
      <c r="H5" s="14">
        <f t="shared" si="21"/>
        <v>7</v>
      </c>
      <c r="I5" s="14">
        <f t="shared" si="22"/>
        <v>6</v>
      </c>
      <c r="J5" s="14">
        <f t="shared" si="23"/>
        <v>1</v>
      </c>
      <c r="K5" s="14">
        <f t="shared" si="24"/>
        <v>9</v>
      </c>
      <c r="L5" s="17">
        <v>1.0</v>
      </c>
      <c r="M5" s="14">
        <v>1.0</v>
      </c>
      <c r="N5" s="27" t="s">
        <v>58</v>
      </c>
      <c r="O5" s="17">
        <f t="shared" si="1"/>
        <v>0</v>
      </c>
      <c r="P5" s="17">
        <f t="shared" si="2"/>
        <v>0</v>
      </c>
      <c r="Q5" s="17">
        <f t="shared" si="3"/>
        <v>0</v>
      </c>
      <c r="R5" s="17">
        <f t="shared" si="4"/>
        <v>0</v>
      </c>
      <c r="S5" s="17">
        <f t="shared" si="5"/>
        <v>1</v>
      </c>
      <c r="T5" s="17">
        <f t="shared" si="6"/>
        <v>1</v>
      </c>
      <c r="U5" s="17">
        <f t="shared" si="7"/>
        <v>-1</v>
      </c>
      <c r="V5" s="27" t="s">
        <v>59</v>
      </c>
      <c r="W5" s="17">
        <f t="shared" si="8"/>
        <v>0</v>
      </c>
      <c r="X5" s="17">
        <f t="shared" si="9"/>
        <v>-1</v>
      </c>
      <c r="Y5" s="17">
        <f t="shared" si="10"/>
        <v>0</v>
      </c>
      <c r="Z5" s="17">
        <f t="shared" si="11"/>
        <v>-1</v>
      </c>
      <c r="AA5" s="17">
        <f t="shared" si="12"/>
        <v>0</v>
      </c>
      <c r="AB5" s="14" t="s">
        <v>60</v>
      </c>
      <c r="AC5" s="17">
        <v>1.0</v>
      </c>
      <c r="AD5" s="29" t="s">
        <v>61</v>
      </c>
      <c r="AE5" s="18">
        <f t="shared" si="13"/>
        <v>2.244036909</v>
      </c>
      <c r="AF5" s="19" t="s">
        <v>32</v>
      </c>
      <c r="AG5" s="17">
        <v>0.0</v>
      </c>
      <c r="AH5" s="27" t="s">
        <v>62</v>
      </c>
      <c r="AI5" s="20">
        <f t="shared" si="14"/>
        <v>115.563025</v>
      </c>
      <c r="AJ5" s="19" t="s">
        <v>33</v>
      </c>
      <c r="AK5" s="17">
        <v>0.0</v>
      </c>
      <c r="AL5" s="27" t="s">
        <v>63</v>
      </c>
      <c r="AM5" s="20">
        <f t="shared" si="15"/>
        <v>85.76434862</v>
      </c>
      <c r="AN5" s="19" t="s">
        <v>33</v>
      </c>
      <c r="AO5" s="17">
        <v>1.0</v>
      </c>
      <c r="AP5" s="29" t="s">
        <v>64</v>
      </c>
      <c r="AQ5" s="20">
        <f t="shared" si="16"/>
        <v>60.8</v>
      </c>
      <c r="AR5" s="19" t="s">
        <v>34</v>
      </c>
      <c r="AS5" s="17">
        <v>0.0</v>
      </c>
      <c r="AT5" s="19"/>
      <c r="AU5" s="20">
        <f t="shared" si="17"/>
        <v>73.78753601</v>
      </c>
      <c r="AV5" s="19" t="s">
        <v>34</v>
      </c>
      <c r="AW5" s="17">
        <v>0.0</v>
      </c>
      <c r="AX5" s="19"/>
      <c r="AY5" s="21">
        <f>p_0*10^((80+J5)/20)</f>
        <v>0.2244036909</v>
      </c>
      <c r="AZ5" s="22">
        <f>v_0*10^((80+J5)/20)</f>
        <v>0.0005610092272</v>
      </c>
      <c r="BA5" s="22">
        <f>I_0*10^((80+J5)/10)</f>
        <v>0.0001258925412</v>
      </c>
      <c r="BB5" s="23">
        <f>D_0*10^((80+J5)/10)</f>
        <v>0.0000003776776235</v>
      </c>
      <c r="BC5" s="17">
        <v>0.0</v>
      </c>
      <c r="BD5" s="24">
        <f t="shared" si="18"/>
        <v>2</v>
      </c>
    </row>
    <row r="6" ht="15.75" customHeight="1">
      <c r="A6" s="9">
        <v>5.0</v>
      </c>
      <c r="B6" s="26">
        <v>45208.66411386574</v>
      </c>
      <c r="C6" s="27" t="s">
        <v>65</v>
      </c>
      <c r="D6" s="27" t="s">
        <v>66</v>
      </c>
      <c r="E6" s="27">
        <v>363610.0</v>
      </c>
      <c r="F6" s="14">
        <f t="shared" si="19"/>
        <v>3</v>
      </c>
      <c r="G6" s="14">
        <f t="shared" si="20"/>
        <v>6</v>
      </c>
      <c r="H6" s="14">
        <f t="shared" si="21"/>
        <v>3</v>
      </c>
      <c r="I6" s="14">
        <f t="shared" si="22"/>
        <v>6</v>
      </c>
      <c r="J6" s="14">
        <f t="shared" si="23"/>
        <v>1</v>
      </c>
      <c r="K6" s="14">
        <f t="shared" si="24"/>
        <v>0</v>
      </c>
      <c r="L6" s="17">
        <v>1.0</v>
      </c>
      <c r="M6" s="14">
        <v>1.0</v>
      </c>
      <c r="N6" s="27" t="s">
        <v>38</v>
      </c>
      <c r="O6" s="17">
        <f t="shared" si="1"/>
        <v>0</v>
      </c>
      <c r="P6" s="17">
        <f t="shared" si="2"/>
        <v>1</v>
      </c>
      <c r="Q6" s="17">
        <f t="shared" si="3"/>
        <v>0</v>
      </c>
      <c r="R6" s="17">
        <f t="shared" si="4"/>
        <v>0</v>
      </c>
      <c r="S6" s="17">
        <f t="shared" si="5"/>
        <v>1</v>
      </c>
      <c r="T6" s="17">
        <f t="shared" si="6"/>
        <v>1</v>
      </c>
      <c r="U6" s="17">
        <f t="shared" si="7"/>
        <v>0</v>
      </c>
      <c r="V6" s="27" t="s">
        <v>49</v>
      </c>
      <c r="W6" s="17">
        <f t="shared" si="8"/>
        <v>0</v>
      </c>
      <c r="X6" s="17">
        <f t="shared" si="9"/>
        <v>-1</v>
      </c>
      <c r="Y6" s="17">
        <f t="shared" si="10"/>
        <v>0</v>
      </c>
      <c r="Z6" s="17">
        <f t="shared" si="11"/>
        <v>0</v>
      </c>
      <c r="AA6" s="17">
        <f t="shared" si="12"/>
        <v>1</v>
      </c>
      <c r="AB6" s="14" t="s">
        <v>40</v>
      </c>
      <c r="AC6" s="17">
        <v>-1.0</v>
      </c>
      <c r="AD6" s="34" t="s">
        <v>67</v>
      </c>
      <c r="AE6" s="18">
        <f t="shared" si="13"/>
        <v>2.244036909</v>
      </c>
      <c r="AF6" s="19" t="s">
        <v>32</v>
      </c>
      <c r="AG6" s="17">
        <v>1.0</v>
      </c>
      <c r="AH6" s="34" t="s">
        <v>68</v>
      </c>
      <c r="AI6" s="20">
        <f t="shared" si="14"/>
        <v>103.5218252</v>
      </c>
      <c r="AJ6" s="19" t="s">
        <v>33</v>
      </c>
      <c r="AK6" s="17">
        <v>1.0</v>
      </c>
      <c r="AL6" s="34" t="s">
        <v>69</v>
      </c>
      <c r="AM6" s="20">
        <f t="shared" si="15"/>
        <v>85.76434862</v>
      </c>
      <c r="AN6" s="19" t="s">
        <v>33</v>
      </c>
      <c r="AO6" s="17">
        <v>1.0</v>
      </c>
      <c r="AP6" s="34" t="s">
        <v>70</v>
      </c>
      <c r="AQ6" s="20">
        <f t="shared" si="16"/>
        <v>51.8</v>
      </c>
      <c r="AR6" s="19" t="s">
        <v>34</v>
      </c>
      <c r="AS6" s="17">
        <v>1.0</v>
      </c>
      <c r="AT6" s="34" t="s">
        <v>71</v>
      </c>
      <c r="AU6" s="20">
        <f t="shared" si="17"/>
        <v>71</v>
      </c>
      <c r="AV6" s="19" t="s">
        <v>34</v>
      </c>
      <c r="AW6" s="17">
        <v>1.0</v>
      </c>
      <c r="AX6" s="27" t="s">
        <v>72</v>
      </c>
      <c r="AY6" s="31">
        <f>p_0*10^((80+J6)/20)</f>
        <v>0.2244036909</v>
      </c>
      <c r="AZ6" s="32">
        <f>v_0*10^((80+J6)/20)</f>
        <v>0.0005610092272</v>
      </c>
      <c r="BA6" s="32">
        <f>I_0*10^((80+J6)/10)</f>
        <v>0.0001258925412</v>
      </c>
      <c r="BB6" s="33">
        <f>D_0*10^((80+J6)/10)</f>
        <v>0.0000003776776235</v>
      </c>
      <c r="BC6" s="17">
        <v>4.0</v>
      </c>
      <c r="BD6" s="24">
        <f t="shared" si="18"/>
        <v>12</v>
      </c>
    </row>
    <row r="7" ht="15.75" customHeight="1">
      <c r="A7" s="25">
        <v>6.0</v>
      </c>
      <c r="B7" s="26">
        <v>45208.66431118056</v>
      </c>
      <c r="C7" s="27" t="s">
        <v>73</v>
      </c>
      <c r="D7" s="27" t="s">
        <v>74</v>
      </c>
      <c r="E7" s="27">
        <v>348190.0</v>
      </c>
      <c r="F7" s="14">
        <f t="shared" si="19"/>
        <v>3</v>
      </c>
      <c r="G7" s="14">
        <f t="shared" si="20"/>
        <v>4</v>
      </c>
      <c r="H7" s="14">
        <f t="shared" si="21"/>
        <v>8</v>
      </c>
      <c r="I7" s="14">
        <f t="shared" si="22"/>
        <v>1</v>
      </c>
      <c r="J7" s="14">
        <f t="shared" si="23"/>
        <v>9</v>
      </c>
      <c r="K7" s="14">
        <f t="shared" si="24"/>
        <v>0</v>
      </c>
      <c r="L7" s="17">
        <v>1.0</v>
      </c>
      <c r="M7" s="14">
        <v>1.0</v>
      </c>
      <c r="N7" s="27" t="s">
        <v>75</v>
      </c>
      <c r="O7" s="17">
        <f t="shared" si="1"/>
        <v>0</v>
      </c>
      <c r="P7" s="17">
        <f t="shared" si="2"/>
        <v>0</v>
      </c>
      <c r="Q7" s="17">
        <f t="shared" si="3"/>
        <v>0</v>
      </c>
      <c r="R7" s="17">
        <f t="shared" si="4"/>
        <v>0</v>
      </c>
      <c r="S7" s="17">
        <f t="shared" si="5"/>
        <v>0</v>
      </c>
      <c r="T7" s="17">
        <f t="shared" si="6"/>
        <v>1</v>
      </c>
      <c r="U7" s="17">
        <f t="shared" si="7"/>
        <v>-1</v>
      </c>
      <c r="V7" s="27" t="s">
        <v>76</v>
      </c>
      <c r="W7" s="17">
        <f t="shared" si="8"/>
        <v>0</v>
      </c>
      <c r="X7" s="17">
        <f t="shared" si="9"/>
        <v>-1</v>
      </c>
      <c r="Y7" s="17">
        <f t="shared" si="10"/>
        <v>0</v>
      </c>
      <c r="Z7" s="17">
        <f t="shared" si="11"/>
        <v>0</v>
      </c>
      <c r="AA7" s="17">
        <f t="shared" si="12"/>
        <v>0</v>
      </c>
      <c r="AB7" s="14" t="s">
        <v>40</v>
      </c>
      <c r="AC7" s="17">
        <v>-1.0</v>
      </c>
      <c r="AD7" s="27" t="s">
        <v>77</v>
      </c>
      <c r="AE7" s="18">
        <f t="shared" si="13"/>
        <v>5.636765863</v>
      </c>
      <c r="AF7" s="19" t="s">
        <v>32</v>
      </c>
      <c r="AG7" s="17">
        <v>0.0</v>
      </c>
      <c r="AH7" s="29" t="s">
        <v>78</v>
      </c>
      <c r="AI7" s="20">
        <f t="shared" si="14"/>
        <v>103.5218252</v>
      </c>
      <c r="AJ7" s="19" t="s">
        <v>33</v>
      </c>
      <c r="AK7" s="17">
        <v>0.0</v>
      </c>
      <c r="AL7" s="27" t="s">
        <v>79</v>
      </c>
      <c r="AM7" s="20">
        <f t="shared" si="15"/>
        <v>89.41392685</v>
      </c>
      <c r="AN7" s="19" t="s">
        <v>33</v>
      </c>
      <c r="AO7" s="17">
        <v>1.0</v>
      </c>
      <c r="AP7" s="29" t="s">
        <v>80</v>
      </c>
      <c r="AQ7" s="20">
        <f t="shared" si="16"/>
        <v>51.8</v>
      </c>
      <c r="AR7" s="19" t="s">
        <v>34</v>
      </c>
      <c r="AS7" s="17">
        <v>1.0</v>
      </c>
      <c r="AT7" s="29" t="s">
        <v>81</v>
      </c>
      <c r="AU7" s="20">
        <f t="shared" si="17"/>
        <v>79</v>
      </c>
      <c r="AV7" s="19" t="s">
        <v>34</v>
      </c>
      <c r="AW7" s="17">
        <v>0.0</v>
      </c>
      <c r="AX7" s="27" t="s">
        <v>82</v>
      </c>
      <c r="AY7" s="21">
        <f>p_0*10^((80+J7)/20)</f>
        <v>0.5636765863</v>
      </c>
      <c r="AZ7" s="22">
        <f>v_0*10^((80+J7)/20)</f>
        <v>0.001409191466</v>
      </c>
      <c r="BA7" s="22">
        <f>I_0*10^((80+J7)/10)</f>
        <v>0.0007943282347</v>
      </c>
      <c r="BB7" s="23">
        <f>D_0*10^((80+J7)/10)</f>
        <v>0.000002382984704</v>
      </c>
      <c r="BC7" s="17">
        <v>0.0</v>
      </c>
      <c r="BD7" s="24">
        <f t="shared" si="18"/>
        <v>1</v>
      </c>
    </row>
    <row r="8" ht="15.75" customHeight="1">
      <c r="A8" s="9">
        <v>7.0</v>
      </c>
      <c r="B8" s="26">
        <v>45208.66484991898</v>
      </c>
      <c r="C8" s="27" t="s">
        <v>83</v>
      </c>
      <c r="D8" s="27" t="s">
        <v>84</v>
      </c>
      <c r="E8" s="27">
        <v>356942.0</v>
      </c>
      <c r="F8" s="14">
        <f t="shared" si="19"/>
        <v>3</v>
      </c>
      <c r="G8" s="14">
        <f t="shared" si="20"/>
        <v>5</v>
      </c>
      <c r="H8" s="14">
        <f t="shared" si="21"/>
        <v>6</v>
      </c>
      <c r="I8" s="14">
        <f t="shared" si="22"/>
        <v>9</v>
      </c>
      <c r="J8" s="14">
        <f t="shared" si="23"/>
        <v>4</v>
      </c>
      <c r="K8" s="14">
        <f t="shared" si="24"/>
        <v>2</v>
      </c>
      <c r="L8" s="17">
        <v>1.0</v>
      </c>
      <c r="M8" s="14">
        <v>1.0</v>
      </c>
      <c r="N8" s="27" t="s">
        <v>38</v>
      </c>
      <c r="O8" s="17">
        <f t="shared" si="1"/>
        <v>0</v>
      </c>
      <c r="P8" s="17">
        <f t="shared" si="2"/>
        <v>1</v>
      </c>
      <c r="Q8" s="17">
        <f t="shared" si="3"/>
        <v>0</v>
      </c>
      <c r="R8" s="17">
        <f t="shared" si="4"/>
        <v>0</v>
      </c>
      <c r="S8" s="17">
        <f t="shared" si="5"/>
        <v>1</v>
      </c>
      <c r="T8" s="17">
        <f t="shared" si="6"/>
        <v>1</v>
      </c>
      <c r="U8" s="17">
        <f t="shared" si="7"/>
        <v>0</v>
      </c>
      <c r="V8" s="27" t="s">
        <v>85</v>
      </c>
      <c r="W8" s="17">
        <f t="shared" si="8"/>
        <v>0</v>
      </c>
      <c r="X8" s="17">
        <f t="shared" si="9"/>
        <v>0</v>
      </c>
      <c r="Y8" s="17">
        <f t="shared" si="10"/>
        <v>1</v>
      </c>
      <c r="Z8" s="17">
        <f t="shared" si="11"/>
        <v>-1</v>
      </c>
      <c r="AA8" s="17">
        <f t="shared" si="12"/>
        <v>0</v>
      </c>
      <c r="AB8" s="14" t="s">
        <v>40</v>
      </c>
      <c r="AC8" s="17">
        <v>-1.0</v>
      </c>
      <c r="AD8" s="27" t="s">
        <v>50</v>
      </c>
      <c r="AE8" s="18">
        <f t="shared" si="13"/>
        <v>3.169786385</v>
      </c>
      <c r="AF8" s="19" t="s">
        <v>32</v>
      </c>
      <c r="AG8" s="17">
        <v>1.0</v>
      </c>
      <c r="AH8" s="27" t="s">
        <v>86</v>
      </c>
      <c r="AI8" s="20">
        <f t="shared" si="14"/>
        <v>107.9588002</v>
      </c>
      <c r="AJ8" s="19" t="s">
        <v>33</v>
      </c>
      <c r="AK8" s="17">
        <v>1.0</v>
      </c>
      <c r="AL8" s="27" t="s">
        <v>87</v>
      </c>
      <c r="AM8" s="20">
        <f t="shared" si="15"/>
        <v>88.76434862</v>
      </c>
      <c r="AN8" s="19" t="s">
        <v>33</v>
      </c>
      <c r="AO8" s="17">
        <v>1.0</v>
      </c>
      <c r="AP8" s="27" t="s">
        <v>88</v>
      </c>
      <c r="AQ8" s="20">
        <f t="shared" si="16"/>
        <v>53.8</v>
      </c>
      <c r="AR8" s="19" t="s">
        <v>34</v>
      </c>
      <c r="AS8" s="17">
        <v>1.0</v>
      </c>
      <c r="AT8" s="27" t="s">
        <v>89</v>
      </c>
      <c r="AU8" s="20">
        <f t="shared" si="17"/>
        <v>74.79181246</v>
      </c>
      <c r="AV8" s="19" t="s">
        <v>34</v>
      </c>
      <c r="AW8" s="17">
        <v>0.0</v>
      </c>
      <c r="AX8" s="27" t="s">
        <v>90</v>
      </c>
      <c r="AY8" s="31">
        <f>p_0*10^((80+J8)/20)</f>
        <v>0.3169786385</v>
      </c>
      <c r="AZ8" s="32">
        <f>v_0*10^((80+J8)/20)</f>
        <v>0.0007924465962</v>
      </c>
      <c r="BA8" s="32">
        <f>I_0*10^((80+J8)/10)</f>
        <v>0.0002511886432</v>
      </c>
      <c r="BB8" s="33">
        <f>D_0*10^((80+J8)/10)</f>
        <v>0.0000007535659295</v>
      </c>
      <c r="BC8" s="17">
        <v>4.0</v>
      </c>
      <c r="BD8" s="24">
        <f t="shared" si="18"/>
        <v>11</v>
      </c>
    </row>
    <row r="9" ht="15.75" customHeight="1">
      <c r="A9" s="25">
        <v>8.0</v>
      </c>
      <c r="B9" s="26">
        <v>45208.66611324074</v>
      </c>
      <c r="C9" s="27" t="s">
        <v>91</v>
      </c>
      <c r="D9" s="27" t="s">
        <v>92</v>
      </c>
      <c r="E9" s="28" t="s">
        <v>93</v>
      </c>
      <c r="F9" s="14">
        <v>3.0</v>
      </c>
      <c r="G9" s="14">
        <v>6.0</v>
      </c>
      <c r="H9" s="14">
        <v>6.0</v>
      </c>
      <c r="I9" s="14">
        <v>0.0</v>
      </c>
      <c r="J9" s="14">
        <v>4.0</v>
      </c>
      <c r="K9" s="14">
        <v>3.0</v>
      </c>
      <c r="L9" s="17">
        <v>1.0</v>
      </c>
      <c r="M9" s="14">
        <v>1.0</v>
      </c>
      <c r="N9" s="27" t="s">
        <v>94</v>
      </c>
      <c r="O9" s="17">
        <f t="shared" si="1"/>
        <v>0</v>
      </c>
      <c r="P9" s="17">
        <f t="shared" si="2"/>
        <v>1</v>
      </c>
      <c r="Q9" s="17">
        <f t="shared" si="3"/>
        <v>0</v>
      </c>
      <c r="R9" s="17">
        <f t="shared" si="4"/>
        <v>-1</v>
      </c>
      <c r="S9" s="17">
        <f t="shared" si="5"/>
        <v>0</v>
      </c>
      <c r="T9" s="17">
        <f t="shared" si="6"/>
        <v>1</v>
      </c>
      <c r="U9" s="17">
        <f t="shared" si="7"/>
        <v>0</v>
      </c>
      <c r="V9" s="27" t="s">
        <v>95</v>
      </c>
      <c r="W9" s="17">
        <f t="shared" si="8"/>
        <v>-1</v>
      </c>
      <c r="X9" s="17">
        <f t="shared" si="9"/>
        <v>0</v>
      </c>
      <c r="Y9" s="17">
        <f t="shared" si="10"/>
        <v>1</v>
      </c>
      <c r="Z9" s="17">
        <f t="shared" si="11"/>
        <v>-1</v>
      </c>
      <c r="AA9" s="17">
        <f t="shared" si="12"/>
        <v>0</v>
      </c>
      <c r="AB9" s="14" t="s">
        <v>96</v>
      </c>
      <c r="AC9" s="17">
        <v>-1.0</v>
      </c>
      <c r="AD9" s="29" t="s">
        <v>97</v>
      </c>
      <c r="AE9" s="18">
        <f t="shared" si="13"/>
        <v>3.169786385</v>
      </c>
      <c r="AF9" s="19" t="s">
        <v>32</v>
      </c>
      <c r="AG9" s="17">
        <v>0.0</v>
      </c>
      <c r="AH9" s="27" t="s">
        <v>98</v>
      </c>
      <c r="AI9" s="20">
        <f t="shared" si="14"/>
        <v>109.5424251</v>
      </c>
      <c r="AJ9" s="19" t="s">
        <v>33</v>
      </c>
      <c r="AK9" s="17">
        <v>0.0</v>
      </c>
      <c r="AL9" s="27" t="s">
        <v>99</v>
      </c>
      <c r="AM9" s="20">
        <f t="shared" si="15"/>
        <v>84.97322794</v>
      </c>
      <c r="AN9" s="19" t="s">
        <v>33</v>
      </c>
      <c r="AO9" s="17">
        <v>0.0</v>
      </c>
      <c r="AP9" s="27" t="s">
        <v>100</v>
      </c>
      <c r="AQ9" s="20">
        <f t="shared" si="16"/>
        <v>54.8</v>
      </c>
      <c r="AR9" s="19" t="s">
        <v>34</v>
      </c>
      <c r="AS9" s="17">
        <v>1.0</v>
      </c>
      <c r="AT9" s="29" t="s">
        <v>101</v>
      </c>
      <c r="AU9" s="20">
        <f t="shared" si="17"/>
        <v>75.13943352</v>
      </c>
      <c r="AV9" s="19" t="s">
        <v>34</v>
      </c>
      <c r="AW9" s="17">
        <v>0.0</v>
      </c>
      <c r="AX9" s="30" t="s">
        <v>102</v>
      </c>
      <c r="AY9" s="31">
        <f>p_0*10^((80+J9)/20)</f>
        <v>0.3169786385</v>
      </c>
      <c r="AZ9" s="32">
        <f>v_0*10^((80+J9)/20)</f>
        <v>0.0007924465962</v>
      </c>
      <c r="BA9" s="32">
        <f>I_0*10^((80+J9)/10)</f>
        <v>0.0002511886432</v>
      </c>
      <c r="BB9" s="23">
        <f>D_0*10^((80+J9)/10)</f>
        <v>0.0000007535659295</v>
      </c>
      <c r="BC9" s="17">
        <v>3.0</v>
      </c>
      <c r="BD9" s="24">
        <f t="shared" si="18"/>
        <v>4</v>
      </c>
    </row>
    <row r="10" ht="15.75" customHeight="1">
      <c r="A10" s="9">
        <v>9.0</v>
      </c>
      <c r="B10" s="26">
        <v>45208.66611825231</v>
      </c>
      <c r="C10" s="27" t="s">
        <v>103</v>
      </c>
      <c r="D10" s="27" t="s">
        <v>104</v>
      </c>
      <c r="E10" s="35" t="s">
        <v>105</v>
      </c>
      <c r="F10" s="14">
        <v>2.0</v>
      </c>
      <c r="G10" s="14">
        <v>9.0</v>
      </c>
      <c r="H10" s="14">
        <v>1.0</v>
      </c>
      <c r="I10" s="14">
        <v>2.0</v>
      </c>
      <c r="J10" s="14">
        <v>9.0</v>
      </c>
      <c r="K10" s="14">
        <v>8.0</v>
      </c>
      <c r="L10" s="17">
        <v>1.0</v>
      </c>
      <c r="M10" s="14">
        <v>1.0</v>
      </c>
      <c r="N10" s="27" t="s">
        <v>94</v>
      </c>
      <c r="O10" s="17">
        <f t="shared" si="1"/>
        <v>0</v>
      </c>
      <c r="P10" s="17">
        <f t="shared" si="2"/>
        <v>1</v>
      </c>
      <c r="Q10" s="17">
        <f t="shared" si="3"/>
        <v>0</v>
      </c>
      <c r="R10" s="17">
        <f t="shared" si="4"/>
        <v>-1</v>
      </c>
      <c r="S10" s="17">
        <f t="shared" si="5"/>
        <v>0</v>
      </c>
      <c r="T10" s="17">
        <f t="shared" si="6"/>
        <v>1</v>
      </c>
      <c r="U10" s="17">
        <f t="shared" si="7"/>
        <v>0</v>
      </c>
      <c r="V10" s="27" t="s">
        <v>106</v>
      </c>
      <c r="W10" s="17">
        <f t="shared" si="8"/>
        <v>0</v>
      </c>
      <c r="X10" s="17">
        <f t="shared" si="9"/>
        <v>0</v>
      </c>
      <c r="Y10" s="17">
        <f t="shared" si="10"/>
        <v>0</v>
      </c>
      <c r="Z10" s="17">
        <f t="shared" si="11"/>
        <v>0</v>
      </c>
      <c r="AA10" s="17">
        <f t="shared" si="12"/>
        <v>1</v>
      </c>
      <c r="AB10" s="14" t="s">
        <v>96</v>
      </c>
      <c r="AC10" s="17">
        <v>-1.0</v>
      </c>
      <c r="AD10" s="34" t="s">
        <v>107</v>
      </c>
      <c r="AE10" s="18">
        <f t="shared" si="13"/>
        <v>5.636765863</v>
      </c>
      <c r="AF10" s="19" t="s">
        <v>32</v>
      </c>
      <c r="AG10" s="17">
        <v>0.0</v>
      </c>
      <c r="AH10" s="27" t="s">
        <v>108</v>
      </c>
      <c r="AI10" s="20">
        <f t="shared" si="14"/>
        <v>114.8072538</v>
      </c>
      <c r="AJ10" s="19" t="s">
        <v>33</v>
      </c>
      <c r="AK10" s="17">
        <v>0.0</v>
      </c>
      <c r="AL10" s="34" t="s">
        <v>109</v>
      </c>
      <c r="AM10" s="20">
        <f t="shared" si="15"/>
        <v>89.51496942</v>
      </c>
      <c r="AN10" s="19" t="s">
        <v>33</v>
      </c>
      <c r="AO10" s="17">
        <v>0.0</v>
      </c>
      <c r="AP10" s="34" t="s">
        <v>110</v>
      </c>
      <c r="AQ10" s="20">
        <f t="shared" si="16"/>
        <v>59.8</v>
      </c>
      <c r="AR10" s="19" t="s">
        <v>34</v>
      </c>
      <c r="AS10" s="17">
        <v>0.0</v>
      </c>
      <c r="AT10" s="19"/>
      <c r="AU10" s="20">
        <f t="shared" si="17"/>
        <v>81.55272505</v>
      </c>
      <c r="AV10" s="19" t="s">
        <v>34</v>
      </c>
      <c r="AW10" s="17">
        <v>0.0</v>
      </c>
      <c r="AX10" s="27" t="s">
        <v>111</v>
      </c>
      <c r="AY10" s="21">
        <f>p_0*10^((80+J10)/20)</f>
        <v>0.5636765863</v>
      </c>
      <c r="AZ10" s="22">
        <f>v_0*10^((80+J10)/20)</f>
        <v>0.001409191466</v>
      </c>
      <c r="BA10" s="22">
        <f>I_0*10^((80+J10)/10)</f>
        <v>0.0007943282347</v>
      </c>
      <c r="BB10" s="23">
        <f>D_0*10^((80+J10)/10)</f>
        <v>0.000002382984704</v>
      </c>
      <c r="BC10" s="17">
        <v>0.0</v>
      </c>
      <c r="BD10" s="24">
        <f t="shared" si="18"/>
        <v>2</v>
      </c>
    </row>
    <row r="11" ht="15.75" customHeight="1">
      <c r="A11" s="25">
        <v>10.0</v>
      </c>
      <c r="B11" s="26">
        <v>45208.66623332176</v>
      </c>
      <c r="C11" s="27" t="s">
        <v>112</v>
      </c>
      <c r="D11" s="27" t="s">
        <v>113</v>
      </c>
      <c r="E11" s="27">
        <v>343833.0</v>
      </c>
      <c r="F11" s="14">
        <f t="shared" ref="F11:F14" si="25">INT(E11/100000)</f>
        <v>3</v>
      </c>
      <c r="G11" s="14">
        <f t="shared" ref="G11:G14" si="26">INT(($E11-100000*F11)/10000)</f>
        <v>4</v>
      </c>
      <c r="H11" s="14">
        <f t="shared" ref="H11:H14" si="27">INT(($E11-100000*F11-10000*G11)/1000)</f>
        <v>3</v>
      </c>
      <c r="I11" s="14">
        <f t="shared" ref="I11:I14" si="28">INT(($E11-100000*$F11-10000*$G11-1000*$H11)/100)</f>
        <v>8</v>
      </c>
      <c r="J11" s="14">
        <f t="shared" ref="J11:J14" si="29">INT(($E11-100000*$F11-10000*$G11-1000*$H11-100*$I11)/10)</f>
        <v>3</v>
      </c>
      <c r="K11" s="14">
        <f t="shared" ref="K11:K14" si="30">INT(($E11-100000*$F11-10000*$G11-1000*$H11-100*$I11-10*$J11))</f>
        <v>3</v>
      </c>
      <c r="L11" s="17">
        <v>1.0</v>
      </c>
      <c r="M11" s="14">
        <v>1.0</v>
      </c>
      <c r="N11" s="27" t="s">
        <v>94</v>
      </c>
      <c r="O11" s="17">
        <f t="shared" si="1"/>
        <v>0</v>
      </c>
      <c r="P11" s="17">
        <f t="shared" si="2"/>
        <v>1</v>
      </c>
      <c r="Q11" s="17">
        <f t="shared" si="3"/>
        <v>0</v>
      </c>
      <c r="R11" s="17">
        <f t="shared" si="4"/>
        <v>-1</v>
      </c>
      <c r="S11" s="17">
        <f t="shared" si="5"/>
        <v>0</v>
      </c>
      <c r="T11" s="17">
        <f t="shared" si="6"/>
        <v>1</v>
      </c>
      <c r="U11" s="17">
        <f t="shared" si="7"/>
        <v>0</v>
      </c>
      <c r="V11" s="27" t="s">
        <v>59</v>
      </c>
      <c r="W11" s="17">
        <f t="shared" si="8"/>
        <v>0</v>
      </c>
      <c r="X11" s="17">
        <f t="shared" si="9"/>
        <v>-1</v>
      </c>
      <c r="Y11" s="17">
        <f t="shared" si="10"/>
        <v>0</v>
      </c>
      <c r="Z11" s="17">
        <f t="shared" si="11"/>
        <v>-1</v>
      </c>
      <c r="AA11" s="17">
        <f t="shared" si="12"/>
        <v>0</v>
      </c>
      <c r="AB11" s="14" t="s">
        <v>40</v>
      </c>
      <c r="AC11" s="17">
        <v>-1.0</v>
      </c>
      <c r="AD11" s="27" t="s">
        <v>114</v>
      </c>
      <c r="AE11" s="18">
        <f t="shared" si="13"/>
        <v>2.825075089</v>
      </c>
      <c r="AF11" s="19" t="s">
        <v>32</v>
      </c>
      <c r="AG11" s="17">
        <v>1.0</v>
      </c>
      <c r="AH11" s="27" t="s">
        <v>115</v>
      </c>
      <c r="AI11" s="20">
        <f t="shared" si="14"/>
        <v>109.5424251</v>
      </c>
      <c r="AJ11" s="19" t="s">
        <v>33</v>
      </c>
      <c r="AK11" s="17">
        <v>1.0</v>
      </c>
      <c r="AL11" s="27" t="s">
        <v>116</v>
      </c>
      <c r="AM11" s="20">
        <f t="shared" si="15"/>
        <v>87.76434862</v>
      </c>
      <c r="AN11" s="19" t="s">
        <v>33</v>
      </c>
      <c r="AO11" s="17">
        <v>1.0</v>
      </c>
      <c r="AP11" s="27" t="s">
        <v>100</v>
      </c>
      <c r="AQ11" s="20">
        <f t="shared" si="16"/>
        <v>54.8</v>
      </c>
      <c r="AR11" s="19" t="s">
        <v>34</v>
      </c>
      <c r="AS11" s="17">
        <v>1.0</v>
      </c>
      <c r="AT11" s="29" t="s">
        <v>117</v>
      </c>
      <c r="AU11" s="20">
        <f t="shared" si="17"/>
        <v>74.13943352</v>
      </c>
      <c r="AV11" s="19" t="s">
        <v>34</v>
      </c>
      <c r="AW11" s="17">
        <v>0.0</v>
      </c>
      <c r="AX11" s="30" t="s">
        <v>118</v>
      </c>
      <c r="AY11" s="31">
        <f>p_0*10^((80+J11)/20)</f>
        <v>0.2825075089</v>
      </c>
      <c r="AZ11" s="32">
        <f>v_0*10^((80+J11)/20)</f>
        <v>0.0007062687723</v>
      </c>
      <c r="BA11" s="32">
        <f>I_0*10^((80+J11)/10)</f>
        <v>0.0001995262315</v>
      </c>
      <c r="BB11" s="33">
        <f>D_0*10^((80+J11)/10)</f>
        <v>0.0000005985786945</v>
      </c>
      <c r="BC11" s="17">
        <v>4.0</v>
      </c>
      <c r="BD11" s="24">
        <f t="shared" si="18"/>
        <v>7</v>
      </c>
    </row>
    <row r="12" ht="15.75" customHeight="1">
      <c r="A12" s="9">
        <v>11.0</v>
      </c>
      <c r="B12" s="26">
        <v>45208.66706365741</v>
      </c>
      <c r="C12" s="27" t="s">
        <v>119</v>
      </c>
      <c r="D12" s="27" t="s">
        <v>120</v>
      </c>
      <c r="E12" s="27">
        <v>365868.0</v>
      </c>
      <c r="F12" s="14">
        <f t="shared" si="25"/>
        <v>3</v>
      </c>
      <c r="G12" s="14">
        <f t="shared" si="26"/>
        <v>6</v>
      </c>
      <c r="H12" s="14">
        <f t="shared" si="27"/>
        <v>5</v>
      </c>
      <c r="I12" s="14">
        <f t="shared" si="28"/>
        <v>8</v>
      </c>
      <c r="J12" s="14">
        <f t="shared" si="29"/>
        <v>6</v>
      </c>
      <c r="K12" s="14">
        <f t="shared" si="30"/>
        <v>8</v>
      </c>
      <c r="L12" s="17">
        <v>1.0</v>
      </c>
      <c r="M12" s="14">
        <v>1.0</v>
      </c>
      <c r="N12" s="27" t="s">
        <v>121</v>
      </c>
      <c r="O12" s="17">
        <f t="shared" si="1"/>
        <v>0</v>
      </c>
      <c r="P12" s="17">
        <f t="shared" si="2"/>
        <v>0</v>
      </c>
      <c r="Q12" s="17">
        <f t="shared" si="3"/>
        <v>0</v>
      </c>
      <c r="R12" s="17">
        <f t="shared" si="4"/>
        <v>0</v>
      </c>
      <c r="S12" s="17">
        <f t="shared" si="5"/>
        <v>1</v>
      </c>
      <c r="T12" s="17">
        <f t="shared" si="6"/>
        <v>1</v>
      </c>
      <c r="U12" s="17">
        <f t="shared" si="7"/>
        <v>0</v>
      </c>
      <c r="V12" s="27" t="s">
        <v>85</v>
      </c>
      <c r="W12" s="17">
        <f t="shared" si="8"/>
        <v>0</v>
      </c>
      <c r="X12" s="17">
        <f t="shared" si="9"/>
        <v>0</v>
      </c>
      <c r="Y12" s="17">
        <f t="shared" si="10"/>
        <v>1</v>
      </c>
      <c r="Z12" s="17">
        <f t="shared" si="11"/>
        <v>-1</v>
      </c>
      <c r="AA12" s="17">
        <f t="shared" si="12"/>
        <v>0</v>
      </c>
      <c r="AB12" s="14" t="s">
        <v>96</v>
      </c>
      <c r="AC12" s="17">
        <v>-1.0</v>
      </c>
      <c r="AD12" s="27" t="s">
        <v>122</v>
      </c>
      <c r="AE12" s="18">
        <f t="shared" si="13"/>
        <v>3.99052463</v>
      </c>
      <c r="AF12" s="19" t="s">
        <v>32</v>
      </c>
      <c r="AG12" s="17">
        <v>1.0</v>
      </c>
      <c r="AH12" s="27" t="s">
        <v>123</v>
      </c>
      <c r="AI12" s="20">
        <f t="shared" si="14"/>
        <v>114.8072538</v>
      </c>
      <c r="AJ12" s="19" t="s">
        <v>33</v>
      </c>
      <c r="AK12" s="17">
        <v>1.0</v>
      </c>
      <c r="AL12" s="27" t="s">
        <v>124</v>
      </c>
      <c r="AM12" s="20">
        <f t="shared" si="15"/>
        <v>89.01029996</v>
      </c>
      <c r="AN12" s="19" t="s">
        <v>33</v>
      </c>
      <c r="AO12" s="17">
        <v>1.0</v>
      </c>
      <c r="AP12" s="27" t="s">
        <v>125</v>
      </c>
      <c r="AQ12" s="20">
        <f t="shared" si="16"/>
        <v>59.8</v>
      </c>
      <c r="AR12" s="19" t="s">
        <v>34</v>
      </c>
      <c r="AS12" s="17">
        <v>1.0</v>
      </c>
      <c r="AT12" s="29" t="s">
        <v>126</v>
      </c>
      <c r="AU12" s="20">
        <f t="shared" si="17"/>
        <v>78.55272505</v>
      </c>
      <c r="AV12" s="19" t="s">
        <v>34</v>
      </c>
      <c r="AW12" s="17">
        <v>1.0</v>
      </c>
      <c r="AX12" s="27" t="s">
        <v>127</v>
      </c>
      <c r="AY12" s="31">
        <f>p_0*10^((80+J12)/20)</f>
        <v>0.399052463</v>
      </c>
      <c r="AZ12" s="32">
        <f>v_0*10^((80+J12)/20)</f>
        <v>0.0009976311575</v>
      </c>
      <c r="BA12" s="32">
        <f>I_0*10^((80+J12)/10)</f>
        <v>0.0003981071706</v>
      </c>
      <c r="BB12" s="33">
        <f>D_0*10^((80+J12)/10)</f>
        <v>0.000001194321512</v>
      </c>
      <c r="BC12" s="17">
        <v>4.0</v>
      </c>
      <c r="BD12" s="24">
        <f t="shared" si="18"/>
        <v>11</v>
      </c>
    </row>
    <row r="13" ht="15.75" customHeight="1">
      <c r="A13" s="25">
        <v>12.0</v>
      </c>
      <c r="B13" s="26">
        <v>45208.6690032176</v>
      </c>
      <c r="C13" s="27" t="s">
        <v>128</v>
      </c>
      <c r="D13" s="27" t="s">
        <v>129</v>
      </c>
      <c r="E13" s="27">
        <v>307205.0</v>
      </c>
      <c r="F13" s="14">
        <f t="shared" si="25"/>
        <v>3</v>
      </c>
      <c r="G13" s="14">
        <f t="shared" si="26"/>
        <v>0</v>
      </c>
      <c r="H13" s="14">
        <f t="shared" si="27"/>
        <v>7</v>
      </c>
      <c r="I13" s="14">
        <f t="shared" si="28"/>
        <v>2</v>
      </c>
      <c r="J13" s="14">
        <f t="shared" si="29"/>
        <v>0</v>
      </c>
      <c r="K13" s="14">
        <f t="shared" si="30"/>
        <v>5</v>
      </c>
      <c r="L13" s="17">
        <v>1.0</v>
      </c>
      <c r="M13" s="14">
        <v>1.0</v>
      </c>
      <c r="N13" s="27" t="s">
        <v>130</v>
      </c>
      <c r="O13" s="17">
        <f t="shared" si="1"/>
        <v>0</v>
      </c>
      <c r="P13" s="17">
        <f t="shared" si="2"/>
        <v>0</v>
      </c>
      <c r="Q13" s="17">
        <f t="shared" si="3"/>
        <v>0</v>
      </c>
      <c r="R13" s="17">
        <f t="shared" si="4"/>
        <v>-1</v>
      </c>
      <c r="S13" s="17">
        <f t="shared" si="5"/>
        <v>0</v>
      </c>
      <c r="T13" s="17">
        <f t="shared" si="6"/>
        <v>1</v>
      </c>
      <c r="U13" s="17">
        <f t="shared" si="7"/>
        <v>0</v>
      </c>
      <c r="V13" s="27" t="s">
        <v>49</v>
      </c>
      <c r="W13" s="17">
        <f t="shared" si="8"/>
        <v>0</v>
      </c>
      <c r="X13" s="17">
        <f t="shared" si="9"/>
        <v>-1</v>
      </c>
      <c r="Y13" s="17">
        <f t="shared" si="10"/>
        <v>0</v>
      </c>
      <c r="Z13" s="17">
        <f t="shared" si="11"/>
        <v>0</v>
      </c>
      <c r="AA13" s="17">
        <f t="shared" si="12"/>
        <v>1</v>
      </c>
      <c r="AB13" s="14" t="s">
        <v>60</v>
      </c>
      <c r="AC13" s="17">
        <v>1.0</v>
      </c>
      <c r="AD13" s="27" t="s">
        <v>131</v>
      </c>
      <c r="AE13" s="18">
        <f t="shared" si="13"/>
        <v>2</v>
      </c>
      <c r="AF13" s="19" t="s">
        <v>32</v>
      </c>
      <c r="AG13" s="17">
        <v>0.0</v>
      </c>
      <c r="AH13" s="27" t="s">
        <v>132</v>
      </c>
      <c r="AI13" s="20">
        <f t="shared" si="14"/>
        <v>112.0411998</v>
      </c>
      <c r="AJ13" s="19" t="s">
        <v>33</v>
      </c>
      <c r="AK13" s="17">
        <v>0.0</v>
      </c>
      <c r="AL13" s="27" t="s">
        <v>133</v>
      </c>
      <c r="AM13" s="20">
        <f t="shared" si="15"/>
        <v>83.01029996</v>
      </c>
      <c r="AN13" s="19" t="s">
        <v>33</v>
      </c>
      <c r="AO13" s="17">
        <v>1.0</v>
      </c>
      <c r="AP13" s="27" t="s">
        <v>134</v>
      </c>
      <c r="AQ13" s="20">
        <f t="shared" si="16"/>
        <v>56.8</v>
      </c>
      <c r="AR13" s="19" t="s">
        <v>34</v>
      </c>
      <c r="AS13" s="17">
        <v>1.0</v>
      </c>
      <c r="AT13" s="29" t="s">
        <v>135</v>
      </c>
      <c r="AU13" s="20">
        <f t="shared" si="17"/>
        <v>71.76091259</v>
      </c>
      <c r="AV13" s="19" t="s">
        <v>34</v>
      </c>
      <c r="AW13" s="17">
        <v>0.0</v>
      </c>
      <c r="AX13" s="27" t="s">
        <v>136</v>
      </c>
      <c r="AY13" s="21">
        <f>p_0*10^((80+J13)/20)</f>
        <v>0.2</v>
      </c>
      <c r="AZ13" s="32">
        <f>v_0*10^((80+J13)/20)</f>
        <v>0.0005</v>
      </c>
      <c r="BA13" s="32">
        <f>I_0*10^((80+J13)/10)</f>
        <v>0.0001</v>
      </c>
      <c r="BB13" s="33">
        <f>D_0*10^((80+J13)/10)</f>
        <v>0.0000003</v>
      </c>
      <c r="BC13" s="17">
        <v>3.0</v>
      </c>
      <c r="BD13" s="24">
        <f t="shared" si="18"/>
        <v>7</v>
      </c>
    </row>
    <row r="14" ht="15.75" customHeight="1">
      <c r="A14" s="9">
        <v>13.0</v>
      </c>
      <c r="B14" s="36">
        <v>45208.669181087964</v>
      </c>
      <c r="C14" s="37" t="s">
        <v>137</v>
      </c>
      <c r="D14" s="37" t="s">
        <v>138</v>
      </c>
      <c r="E14" s="37">
        <v>365368.0</v>
      </c>
      <c r="F14" s="38">
        <f t="shared" si="25"/>
        <v>3</v>
      </c>
      <c r="G14" s="38">
        <f t="shared" si="26"/>
        <v>6</v>
      </c>
      <c r="H14" s="38">
        <f t="shared" si="27"/>
        <v>5</v>
      </c>
      <c r="I14" s="38">
        <f t="shared" si="28"/>
        <v>3</v>
      </c>
      <c r="J14" s="38">
        <f t="shared" si="29"/>
        <v>6</v>
      </c>
      <c r="K14" s="38">
        <f t="shared" si="30"/>
        <v>8</v>
      </c>
      <c r="L14" s="39">
        <v>1.0</v>
      </c>
      <c r="M14" s="38">
        <v>1.0</v>
      </c>
      <c r="N14" s="37" t="s">
        <v>121</v>
      </c>
      <c r="O14" s="39">
        <f t="shared" si="1"/>
        <v>0</v>
      </c>
      <c r="P14" s="39">
        <f t="shared" si="2"/>
        <v>0</v>
      </c>
      <c r="Q14" s="39">
        <f t="shared" si="3"/>
        <v>0</v>
      </c>
      <c r="R14" s="39">
        <f t="shared" si="4"/>
        <v>0</v>
      </c>
      <c r="S14" s="39">
        <f t="shared" si="5"/>
        <v>1</v>
      </c>
      <c r="T14" s="39">
        <f t="shared" si="6"/>
        <v>1</v>
      </c>
      <c r="U14" s="39">
        <f t="shared" si="7"/>
        <v>0</v>
      </c>
      <c r="V14" s="37" t="s">
        <v>95</v>
      </c>
      <c r="W14" s="39">
        <f t="shared" si="8"/>
        <v>-1</v>
      </c>
      <c r="X14" s="39">
        <f t="shared" si="9"/>
        <v>0</v>
      </c>
      <c r="Y14" s="39">
        <f t="shared" si="10"/>
        <v>1</v>
      </c>
      <c r="Z14" s="39">
        <f t="shared" si="11"/>
        <v>-1</v>
      </c>
      <c r="AA14" s="39">
        <f t="shared" si="12"/>
        <v>0</v>
      </c>
      <c r="AB14" s="38" t="s">
        <v>96</v>
      </c>
      <c r="AC14" s="39">
        <v>-1.0</v>
      </c>
      <c r="AD14" s="40" t="s">
        <v>139</v>
      </c>
      <c r="AE14" s="41">
        <f t="shared" si="13"/>
        <v>3.99052463</v>
      </c>
      <c r="AF14" s="42" t="s">
        <v>32</v>
      </c>
      <c r="AG14" s="39">
        <v>1.0</v>
      </c>
      <c r="AH14" s="40" t="s">
        <v>140</v>
      </c>
      <c r="AI14" s="43">
        <f t="shared" si="14"/>
        <v>114.8072538</v>
      </c>
      <c r="AJ14" s="42" t="s">
        <v>33</v>
      </c>
      <c r="AK14" s="39">
        <v>0.0</v>
      </c>
      <c r="AL14" s="40" t="s">
        <v>141</v>
      </c>
      <c r="AM14" s="43">
        <f t="shared" si="15"/>
        <v>87.19331048</v>
      </c>
      <c r="AN14" s="42" t="s">
        <v>33</v>
      </c>
      <c r="AO14" s="39">
        <v>0.0</v>
      </c>
      <c r="AP14" s="40" t="s">
        <v>142</v>
      </c>
      <c r="AQ14" s="43">
        <f t="shared" si="16"/>
        <v>59.8</v>
      </c>
      <c r="AR14" s="42" t="s">
        <v>34</v>
      </c>
      <c r="AS14" s="39">
        <v>1.0</v>
      </c>
      <c r="AT14" s="44" t="s">
        <v>143</v>
      </c>
      <c r="AU14" s="43">
        <f t="shared" si="17"/>
        <v>78.55272505</v>
      </c>
      <c r="AV14" s="42" t="s">
        <v>34</v>
      </c>
      <c r="AW14" s="39">
        <v>0.0</v>
      </c>
      <c r="AX14" s="40" t="s">
        <v>144</v>
      </c>
      <c r="AY14" s="45">
        <f>p_0*10^((80+J14)/20)</f>
        <v>0.399052463</v>
      </c>
      <c r="AZ14" s="46">
        <f>v_0*10^((80+J14)/20)</f>
        <v>0.0009976311575</v>
      </c>
      <c r="BA14" s="47">
        <f>I_0*10^((80+J14)/10)</f>
        <v>0.0003981071706</v>
      </c>
      <c r="BB14" s="48">
        <f>D_0*10^((80+J14)/10)</f>
        <v>0.000001194321512</v>
      </c>
      <c r="BC14" s="39">
        <v>2.0</v>
      </c>
      <c r="BD14" s="49">
        <f t="shared" si="18"/>
        <v>5</v>
      </c>
    </row>
    <row r="15" ht="15.75" customHeight="1">
      <c r="L15" s="50"/>
      <c r="M15" s="50"/>
    </row>
    <row r="16" ht="15.75" customHeight="1">
      <c r="B16" s="51" t="s">
        <v>145</v>
      </c>
      <c r="L16" s="50"/>
      <c r="M16" s="50"/>
    </row>
    <row r="17" ht="15.75" customHeight="1">
      <c r="B17" s="52" t="s">
        <v>146</v>
      </c>
      <c r="C17" s="52"/>
      <c r="D17" s="52"/>
      <c r="L17" s="50"/>
      <c r="M17" s="50"/>
    </row>
    <row r="18" ht="15.75" customHeight="1">
      <c r="B18" s="53" t="s">
        <v>147</v>
      </c>
      <c r="C18" s="53"/>
      <c r="D18" s="53"/>
      <c r="L18" s="50"/>
      <c r="M18" s="50"/>
    </row>
    <row r="19" ht="15.75" customHeight="1">
      <c r="B19" s="54" t="s">
        <v>148</v>
      </c>
      <c r="C19" s="54"/>
      <c r="D19" s="54"/>
      <c r="L19" s="50"/>
      <c r="M19" s="50"/>
    </row>
    <row r="20" ht="15.75" customHeight="1">
      <c r="L20" s="50"/>
      <c r="M20" s="50"/>
    </row>
    <row r="21" ht="15.75" customHeight="1">
      <c r="L21" s="50"/>
      <c r="M21" s="50"/>
    </row>
    <row r="22" ht="15.75" customHeight="1">
      <c r="L22" s="50"/>
      <c r="M22" s="50"/>
    </row>
    <row r="23" ht="15.75" customHeight="1">
      <c r="L23" s="50"/>
      <c r="M23" s="50"/>
    </row>
    <row r="24" ht="15.75" customHeight="1">
      <c r="L24" s="50"/>
      <c r="M24" s="50"/>
    </row>
    <row r="25" ht="15.75" customHeight="1">
      <c r="L25" s="50"/>
      <c r="M25" s="50"/>
    </row>
    <row r="26" ht="15.75" customHeight="1">
      <c r="L26" s="50"/>
      <c r="M26" s="50"/>
    </row>
    <row r="27" ht="15.75" customHeight="1">
      <c r="L27" s="50"/>
      <c r="M27" s="50"/>
    </row>
    <row r="28" ht="15.75" customHeight="1">
      <c r="L28" s="50"/>
      <c r="M28" s="50"/>
    </row>
    <row r="29" ht="15.75" customHeight="1">
      <c r="L29" s="50"/>
      <c r="M29" s="50"/>
    </row>
    <row r="30" ht="15.75" customHeight="1">
      <c r="L30" s="50"/>
      <c r="M30" s="50"/>
    </row>
    <row r="31" ht="15.75" customHeight="1">
      <c r="L31" s="50"/>
      <c r="M31" s="50"/>
    </row>
    <row r="32" ht="15.75" customHeight="1">
      <c r="L32" s="50"/>
      <c r="M32" s="50"/>
    </row>
    <row r="33" ht="15.75" customHeight="1">
      <c r="L33" s="50"/>
      <c r="M33" s="50"/>
    </row>
    <row r="34" ht="15.75" customHeight="1">
      <c r="L34" s="50"/>
      <c r="M34" s="50"/>
    </row>
    <row r="35" ht="15.75" customHeight="1">
      <c r="L35" s="50"/>
      <c r="M35" s="50"/>
    </row>
    <row r="36" ht="15.75" customHeight="1">
      <c r="L36" s="50"/>
      <c r="M36" s="50"/>
    </row>
    <row r="37" ht="15.75" customHeight="1">
      <c r="L37" s="50"/>
      <c r="M37" s="50"/>
    </row>
    <row r="38" ht="15.75" customHeight="1">
      <c r="L38" s="50"/>
      <c r="M38" s="50"/>
    </row>
    <row r="39" ht="15.75" customHeight="1">
      <c r="L39" s="50"/>
      <c r="M39" s="50"/>
    </row>
    <row r="40" ht="15.75" customHeight="1">
      <c r="L40" s="50"/>
      <c r="M40" s="50"/>
    </row>
    <row r="41" ht="15.75" customHeight="1">
      <c r="L41" s="50"/>
      <c r="M41" s="50"/>
    </row>
    <row r="42" ht="15.75" customHeight="1">
      <c r="L42" s="50"/>
      <c r="M42" s="50"/>
    </row>
    <row r="43" ht="15.75" customHeight="1">
      <c r="L43" s="50"/>
      <c r="M43" s="50"/>
    </row>
    <row r="44" ht="15.75" customHeight="1">
      <c r="L44" s="50"/>
      <c r="M44" s="50"/>
    </row>
    <row r="45" ht="15.75" customHeight="1">
      <c r="L45" s="50"/>
      <c r="M45" s="50"/>
    </row>
    <row r="46" ht="15.75" customHeight="1">
      <c r="L46" s="50"/>
      <c r="M46" s="50"/>
    </row>
    <row r="47" ht="15.75" customHeight="1">
      <c r="L47" s="50"/>
      <c r="M47" s="50"/>
    </row>
    <row r="48" ht="15.75" customHeight="1">
      <c r="L48" s="50"/>
      <c r="M48" s="50"/>
    </row>
    <row r="49" ht="15.75" customHeight="1">
      <c r="L49" s="50"/>
      <c r="M49" s="50"/>
    </row>
    <row r="50" ht="15.75" customHeight="1">
      <c r="L50" s="50"/>
      <c r="M50" s="50"/>
    </row>
    <row r="51" ht="15.75" customHeight="1">
      <c r="L51" s="50"/>
      <c r="M51" s="50"/>
    </row>
    <row r="52" ht="15.75" customHeight="1">
      <c r="L52" s="50"/>
      <c r="M52" s="50"/>
    </row>
    <row r="53" ht="15.75" customHeight="1">
      <c r="L53" s="50"/>
      <c r="M53" s="50"/>
    </row>
    <row r="54" ht="15.75" customHeight="1">
      <c r="L54" s="50"/>
      <c r="M54" s="50"/>
    </row>
    <row r="55" ht="15.75" customHeight="1">
      <c r="L55" s="50"/>
      <c r="M55" s="50"/>
    </row>
    <row r="56" ht="15.75" customHeight="1">
      <c r="L56" s="50"/>
      <c r="M56" s="50"/>
    </row>
    <row r="57" ht="15.75" customHeight="1">
      <c r="L57" s="50"/>
      <c r="M57" s="50"/>
    </row>
    <row r="58" ht="15.75" customHeight="1">
      <c r="L58" s="50"/>
      <c r="M58" s="50"/>
    </row>
    <row r="59" ht="15.75" customHeight="1">
      <c r="L59" s="50"/>
      <c r="M59" s="50"/>
    </row>
    <row r="60" ht="15.75" customHeight="1">
      <c r="L60" s="50"/>
      <c r="M60" s="50"/>
    </row>
    <row r="61" ht="15.75" customHeight="1">
      <c r="L61" s="50"/>
      <c r="M61" s="50"/>
    </row>
    <row r="62" ht="15.75" customHeight="1">
      <c r="L62" s="50"/>
      <c r="M62" s="50"/>
    </row>
    <row r="63" ht="15.75" customHeight="1">
      <c r="L63" s="50"/>
      <c r="M63" s="50"/>
    </row>
    <row r="64" ht="15.75" customHeight="1">
      <c r="L64" s="50"/>
      <c r="M64" s="50"/>
    </row>
    <row r="65" ht="15.75" customHeight="1">
      <c r="L65" s="50"/>
      <c r="M65" s="50"/>
    </row>
    <row r="66" ht="15.75" customHeight="1">
      <c r="L66" s="50"/>
      <c r="M66" s="50"/>
    </row>
    <row r="67" ht="15.75" customHeight="1">
      <c r="L67" s="50"/>
      <c r="M67" s="50"/>
    </row>
    <row r="68" ht="15.75" customHeight="1">
      <c r="L68" s="50"/>
      <c r="M68" s="50"/>
    </row>
    <row r="69" ht="15.75" customHeight="1">
      <c r="L69" s="50"/>
      <c r="M69" s="50"/>
    </row>
    <row r="70" ht="15.75" customHeight="1">
      <c r="L70" s="50"/>
      <c r="M70" s="50"/>
    </row>
    <row r="71" ht="15.75" customHeight="1">
      <c r="L71" s="50"/>
      <c r="M71" s="50"/>
    </row>
    <row r="72" ht="15.75" customHeight="1">
      <c r="L72" s="50"/>
      <c r="M72" s="50"/>
    </row>
    <row r="73" ht="15.75" customHeight="1">
      <c r="L73" s="50"/>
      <c r="M73" s="50"/>
    </row>
    <row r="74" ht="15.75" customHeight="1">
      <c r="L74" s="50"/>
      <c r="M74" s="50"/>
    </row>
    <row r="75" ht="15.75" customHeight="1">
      <c r="L75" s="50"/>
      <c r="M75" s="50"/>
    </row>
    <row r="76" ht="15.75" customHeight="1">
      <c r="L76" s="50"/>
      <c r="M76" s="50"/>
    </row>
    <row r="77" ht="15.75" customHeight="1">
      <c r="L77" s="50"/>
      <c r="M77" s="50"/>
    </row>
    <row r="78" ht="15.75" customHeight="1">
      <c r="L78" s="50"/>
      <c r="M78" s="50"/>
    </row>
    <row r="79" ht="15.75" customHeight="1">
      <c r="L79" s="50"/>
      <c r="M79" s="50"/>
    </row>
    <row r="80" ht="15.75" customHeight="1">
      <c r="L80" s="50"/>
      <c r="M80" s="50"/>
    </row>
    <row r="81" ht="15.75" customHeight="1">
      <c r="L81" s="50"/>
      <c r="M81" s="50"/>
    </row>
    <row r="82" ht="15.75" customHeight="1">
      <c r="L82" s="50"/>
      <c r="M82" s="50"/>
    </row>
    <row r="83" ht="15.75" customHeight="1">
      <c r="L83" s="50"/>
      <c r="M83" s="50"/>
    </row>
    <row r="84" ht="15.75" customHeight="1">
      <c r="L84" s="50"/>
      <c r="M84" s="50"/>
    </row>
    <row r="85" ht="15.75" customHeight="1">
      <c r="L85" s="50"/>
      <c r="M85" s="50"/>
    </row>
    <row r="86" ht="15.75" customHeight="1">
      <c r="L86" s="50"/>
      <c r="M86" s="50"/>
    </row>
    <row r="87" ht="15.75" customHeight="1">
      <c r="L87" s="50"/>
      <c r="M87" s="50"/>
    </row>
    <row r="88" ht="15.75" customHeight="1">
      <c r="L88" s="50"/>
      <c r="M88" s="50"/>
    </row>
    <row r="89" ht="15.75" customHeight="1">
      <c r="L89" s="50"/>
      <c r="M89" s="50"/>
    </row>
    <row r="90" ht="15.75" customHeight="1">
      <c r="L90" s="50"/>
      <c r="M90" s="50"/>
    </row>
    <row r="91" ht="15.75" customHeight="1">
      <c r="L91" s="50"/>
      <c r="M91" s="50"/>
    </row>
    <row r="92" ht="15.75" customHeight="1">
      <c r="L92" s="50"/>
      <c r="M92" s="50"/>
    </row>
    <row r="93" ht="15.75" customHeight="1">
      <c r="L93" s="50"/>
      <c r="M93" s="50"/>
    </row>
    <row r="94" ht="15.75" customHeight="1">
      <c r="L94" s="50"/>
      <c r="M94" s="50"/>
    </row>
    <row r="95" ht="15.75" customHeight="1">
      <c r="L95" s="50"/>
      <c r="M95" s="50"/>
    </row>
    <row r="96" ht="15.75" customHeight="1">
      <c r="L96" s="50"/>
      <c r="M96" s="50"/>
    </row>
    <row r="97" ht="15.75" customHeight="1">
      <c r="L97" s="50"/>
      <c r="M97" s="50"/>
    </row>
    <row r="98" ht="15.75" customHeight="1">
      <c r="L98" s="50"/>
      <c r="M98" s="50"/>
    </row>
    <row r="99" ht="15.75" customHeight="1">
      <c r="L99" s="50"/>
      <c r="M99" s="50"/>
    </row>
    <row r="100" ht="15.75" customHeight="1">
      <c r="L100" s="50"/>
      <c r="M100" s="50"/>
    </row>
    <row r="101" ht="15.75" customHeight="1">
      <c r="L101" s="50"/>
      <c r="M101" s="50"/>
    </row>
    <row r="102" ht="15.75" customHeight="1">
      <c r="L102" s="50"/>
      <c r="M102" s="50"/>
    </row>
    <row r="103" ht="15.75" customHeight="1">
      <c r="L103" s="50"/>
      <c r="M103" s="50"/>
    </row>
    <row r="104" ht="15.75" customHeight="1">
      <c r="L104" s="50"/>
      <c r="M104" s="50"/>
    </row>
    <row r="105" ht="15.75" customHeight="1">
      <c r="L105" s="50"/>
      <c r="M105" s="50"/>
    </row>
    <row r="106" ht="15.75" customHeight="1">
      <c r="L106" s="50"/>
      <c r="M106" s="50"/>
    </row>
    <row r="107" ht="15.75" customHeight="1">
      <c r="L107" s="50"/>
      <c r="M107" s="50"/>
    </row>
    <row r="108" ht="15.75" customHeight="1">
      <c r="L108" s="50"/>
      <c r="M108" s="50"/>
    </row>
    <row r="109" ht="15.75" customHeight="1">
      <c r="L109" s="50"/>
      <c r="M109" s="50"/>
    </row>
    <row r="110" ht="15.75" customHeight="1">
      <c r="L110" s="50"/>
      <c r="M110" s="50"/>
    </row>
    <row r="111" ht="15.75" customHeight="1">
      <c r="L111" s="50"/>
      <c r="M111" s="50"/>
    </row>
    <row r="112" ht="15.75" customHeight="1">
      <c r="L112" s="50"/>
      <c r="M112" s="50"/>
    </row>
    <row r="113" ht="15.75" customHeight="1">
      <c r="L113" s="50"/>
      <c r="M113" s="50"/>
    </row>
    <row r="114" ht="15.75" customHeight="1">
      <c r="L114" s="50"/>
      <c r="M114" s="50"/>
    </row>
    <row r="115" ht="15.75" customHeight="1">
      <c r="L115" s="50"/>
      <c r="M115" s="50"/>
    </row>
    <row r="116" ht="15.75" customHeight="1">
      <c r="L116" s="50"/>
      <c r="M116" s="50"/>
    </row>
    <row r="117" ht="15.75" customHeight="1">
      <c r="L117" s="50"/>
      <c r="M117" s="50"/>
    </row>
    <row r="118" ht="15.75" customHeight="1">
      <c r="L118" s="50"/>
      <c r="M118" s="50"/>
    </row>
    <row r="119" ht="15.75" customHeight="1">
      <c r="L119" s="50"/>
      <c r="M119" s="50"/>
    </row>
    <row r="120" ht="15.75" customHeight="1">
      <c r="L120" s="50"/>
      <c r="M120" s="50"/>
    </row>
    <row r="121" ht="15.75" customHeight="1">
      <c r="L121" s="50"/>
      <c r="M121" s="50"/>
    </row>
    <row r="122" ht="15.75" customHeight="1">
      <c r="L122" s="50"/>
      <c r="M122" s="50"/>
    </row>
    <row r="123" ht="15.75" customHeight="1">
      <c r="L123" s="50"/>
      <c r="M123" s="50"/>
    </row>
    <row r="124" ht="15.75" customHeight="1">
      <c r="L124" s="50"/>
      <c r="M124" s="50"/>
    </row>
    <row r="125" ht="15.75" customHeight="1">
      <c r="L125" s="50"/>
      <c r="M125" s="50"/>
    </row>
    <row r="126" ht="15.75" customHeight="1">
      <c r="L126" s="50"/>
      <c r="M126" s="50"/>
    </row>
    <row r="127" ht="15.75" customHeight="1">
      <c r="L127" s="50"/>
      <c r="M127" s="50"/>
    </row>
    <row r="128" ht="15.75" customHeight="1">
      <c r="L128" s="50"/>
      <c r="M128" s="50"/>
    </row>
    <row r="129" ht="15.75" customHeight="1">
      <c r="L129" s="50"/>
      <c r="M129" s="50"/>
    </row>
    <row r="130" ht="15.75" customHeight="1">
      <c r="L130" s="50"/>
      <c r="M130" s="50"/>
    </row>
    <row r="131" ht="15.75" customHeight="1">
      <c r="L131" s="50"/>
      <c r="M131" s="50"/>
    </row>
    <row r="132" ht="15.75" customHeight="1">
      <c r="L132" s="50"/>
      <c r="M132" s="50"/>
    </row>
    <row r="133" ht="15.75" customHeight="1">
      <c r="L133" s="50"/>
      <c r="M133" s="50"/>
    </row>
    <row r="134" ht="15.75" customHeight="1">
      <c r="L134" s="50"/>
      <c r="M134" s="50"/>
    </row>
    <row r="135" ht="15.75" customHeight="1">
      <c r="L135" s="50"/>
      <c r="M135" s="50"/>
    </row>
    <row r="136" ht="15.75" customHeight="1">
      <c r="L136" s="50"/>
      <c r="M136" s="50"/>
    </row>
    <row r="137" ht="15.75" customHeight="1">
      <c r="L137" s="50"/>
      <c r="M137" s="50"/>
    </row>
    <row r="138" ht="15.75" customHeight="1">
      <c r="L138" s="50"/>
      <c r="M138" s="50"/>
    </row>
    <row r="139" ht="15.75" customHeight="1">
      <c r="L139" s="50"/>
      <c r="M139" s="50"/>
    </row>
    <row r="140" ht="15.75" customHeight="1">
      <c r="L140" s="50"/>
      <c r="M140" s="50"/>
    </row>
    <row r="141" ht="15.75" customHeight="1">
      <c r="L141" s="50"/>
      <c r="M141" s="50"/>
    </row>
    <row r="142" ht="15.75" customHeight="1">
      <c r="L142" s="50"/>
      <c r="M142" s="50"/>
    </row>
    <row r="143" ht="15.75" customHeight="1">
      <c r="L143" s="50"/>
      <c r="M143" s="50"/>
    </row>
    <row r="144" ht="15.75" customHeight="1">
      <c r="L144" s="50"/>
      <c r="M144" s="50"/>
    </row>
    <row r="145" ht="15.75" customHeight="1">
      <c r="L145" s="50"/>
      <c r="M145" s="50"/>
    </row>
    <row r="146" ht="15.75" customHeight="1">
      <c r="L146" s="50"/>
      <c r="M146" s="50"/>
    </row>
    <row r="147" ht="15.75" customHeight="1">
      <c r="L147" s="50"/>
      <c r="M147" s="50"/>
    </row>
    <row r="148" ht="15.75" customHeight="1">
      <c r="L148" s="50"/>
      <c r="M148" s="50"/>
    </row>
    <row r="149" ht="15.75" customHeight="1">
      <c r="L149" s="50"/>
      <c r="M149" s="50"/>
    </row>
    <row r="150" ht="15.75" customHeight="1">
      <c r="L150" s="50"/>
      <c r="M150" s="50"/>
    </row>
    <row r="151" ht="15.75" customHeight="1">
      <c r="L151" s="50"/>
      <c r="M151" s="50"/>
    </row>
    <row r="152" ht="15.75" customHeight="1">
      <c r="L152" s="50"/>
      <c r="M152" s="50"/>
    </row>
    <row r="153" ht="15.75" customHeight="1">
      <c r="L153" s="50"/>
      <c r="M153" s="50"/>
    </row>
    <row r="154" ht="15.75" customHeight="1">
      <c r="L154" s="50"/>
      <c r="M154" s="50"/>
    </row>
    <row r="155" ht="15.75" customHeight="1">
      <c r="L155" s="50"/>
      <c r="M155" s="50"/>
    </row>
    <row r="156" ht="15.75" customHeight="1">
      <c r="L156" s="50"/>
      <c r="M156" s="50"/>
    </row>
    <row r="157" ht="15.75" customHeight="1">
      <c r="L157" s="50"/>
      <c r="M157" s="50"/>
    </row>
    <row r="158" ht="15.75" customHeight="1">
      <c r="L158" s="50"/>
      <c r="M158" s="50"/>
    </row>
    <row r="159" ht="15.75" customHeight="1">
      <c r="L159" s="50"/>
      <c r="M159" s="50"/>
    </row>
    <row r="160" ht="15.75" customHeight="1">
      <c r="L160" s="50"/>
      <c r="M160" s="50"/>
    </row>
    <row r="161" ht="15.75" customHeight="1">
      <c r="L161" s="50"/>
      <c r="M161" s="50"/>
    </row>
    <row r="162" ht="15.75" customHeight="1">
      <c r="L162" s="50"/>
      <c r="M162" s="50"/>
    </row>
    <row r="163" ht="15.75" customHeight="1">
      <c r="L163" s="50"/>
      <c r="M163" s="50"/>
    </row>
    <row r="164" ht="15.75" customHeight="1">
      <c r="L164" s="50"/>
      <c r="M164" s="50"/>
    </row>
    <row r="165" ht="15.75" customHeight="1">
      <c r="L165" s="50"/>
      <c r="M165" s="50"/>
    </row>
    <row r="166" ht="15.75" customHeight="1">
      <c r="L166" s="50"/>
      <c r="M166" s="50"/>
    </row>
    <row r="167" ht="15.75" customHeight="1">
      <c r="L167" s="50"/>
      <c r="M167" s="50"/>
    </row>
    <row r="168" ht="15.75" customHeight="1">
      <c r="L168" s="50"/>
      <c r="M168" s="50"/>
    </row>
    <row r="169" ht="15.75" customHeight="1">
      <c r="L169" s="50"/>
      <c r="M169" s="50"/>
    </row>
    <row r="170" ht="15.75" customHeight="1">
      <c r="L170" s="50"/>
      <c r="M170" s="50"/>
    </row>
    <row r="171" ht="15.75" customHeight="1">
      <c r="L171" s="50"/>
      <c r="M171" s="50"/>
    </row>
    <row r="172" ht="15.75" customHeight="1">
      <c r="L172" s="50"/>
      <c r="M172" s="50"/>
    </row>
    <row r="173" ht="15.75" customHeight="1">
      <c r="L173" s="50"/>
      <c r="M173" s="50"/>
    </row>
    <row r="174" ht="15.75" customHeight="1">
      <c r="L174" s="50"/>
      <c r="M174" s="50"/>
    </row>
    <row r="175" ht="15.75" customHeight="1">
      <c r="L175" s="50"/>
      <c r="M175" s="50"/>
    </row>
    <row r="176" ht="15.75" customHeight="1">
      <c r="L176" s="50"/>
      <c r="M176" s="50"/>
    </row>
    <row r="177" ht="15.75" customHeight="1">
      <c r="L177" s="50"/>
      <c r="M177" s="50"/>
    </row>
    <row r="178" ht="15.75" customHeight="1">
      <c r="L178" s="50"/>
      <c r="M178" s="50"/>
    </row>
    <row r="179" ht="15.75" customHeight="1">
      <c r="L179" s="50"/>
      <c r="M179" s="50"/>
    </row>
    <row r="180" ht="15.75" customHeight="1">
      <c r="L180" s="50"/>
      <c r="M180" s="50"/>
    </row>
    <row r="181" ht="15.75" customHeight="1">
      <c r="L181" s="50"/>
      <c r="M181" s="50"/>
    </row>
    <row r="182" ht="15.75" customHeight="1">
      <c r="L182" s="50"/>
      <c r="M182" s="50"/>
    </row>
    <row r="183" ht="15.75" customHeight="1">
      <c r="L183" s="50"/>
      <c r="M183" s="50"/>
    </row>
    <row r="184" ht="15.75" customHeight="1">
      <c r="L184" s="50"/>
      <c r="M184" s="50"/>
    </row>
    <row r="185" ht="15.75" customHeight="1">
      <c r="L185" s="50"/>
      <c r="M185" s="50"/>
    </row>
    <row r="186" ht="15.75" customHeight="1">
      <c r="L186" s="50"/>
      <c r="M186" s="50"/>
    </row>
    <row r="187" ht="15.75" customHeight="1">
      <c r="L187" s="50"/>
      <c r="M187" s="50"/>
    </row>
    <row r="188" ht="15.75" customHeight="1">
      <c r="L188" s="50"/>
      <c r="M188" s="50"/>
    </row>
    <row r="189" ht="15.75" customHeight="1">
      <c r="L189" s="50"/>
      <c r="M189" s="50"/>
    </row>
    <row r="190" ht="15.75" customHeight="1">
      <c r="L190" s="50"/>
      <c r="M190" s="50"/>
    </row>
    <row r="191" ht="15.75" customHeight="1">
      <c r="L191" s="50"/>
      <c r="M191" s="50"/>
    </row>
    <row r="192" ht="15.75" customHeight="1">
      <c r="L192" s="50"/>
      <c r="M192" s="50"/>
    </row>
    <row r="193" ht="15.75" customHeight="1">
      <c r="L193" s="50"/>
      <c r="M193" s="50"/>
    </row>
    <row r="194" ht="15.75" customHeight="1">
      <c r="L194" s="50"/>
      <c r="M194" s="50"/>
    </row>
    <row r="195" ht="15.75" customHeight="1">
      <c r="L195" s="50"/>
      <c r="M195" s="50"/>
    </row>
    <row r="196" ht="15.75" customHeight="1">
      <c r="L196" s="50"/>
      <c r="M196" s="50"/>
    </row>
    <row r="197" ht="15.75" customHeight="1">
      <c r="L197" s="50"/>
      <c r="M197" s="50"/>
    </row>
    <row r="198" ht="15.75" customHeight="1">
      <c r="L198" s="50"/>
      <c r="M198" s="50"/>
    </row>
    <row r="199" ht="15.75" customHeight="1">
      <c r="L199" s="50"/>
      <c r="M199" s="50"/>
    </row>
    <row r="200" ht="15.75" customHeight="1">
      <c r="L200" s="50"/>
      <c r="M200" s="50"/>
    </row>
    <row r="201" ht="15.75" customHeight="1">
      <c r="L201" s="50"/>
      <c r="M201" s="50"/>
    </row>
    <row r="202" ht="15.75" customHeight="1">
      <c r="L202" s="50"/>
      <c r="M202" s="50"/>
    </row>
    <row r="203" ht="15.75" customHeight="1">
      <c r="L203" s="50"/>
      <c r="M203" s="50"/>
    </row>
    <row r="204" ht="15.75" customHeight="1">
      <c r="L204" s="50"/>
      <c r="M204" s="50"/>
    </row>
    <row r="205" ht="15.75" customHeight="1">
      <c r="L205" s="50"/>
      <c r="M205" s="50"/>
    </row>
    <row r="206" ht="15.75" customHeight="1">
      <c r="L206" s="50"/>
      <c r="M206" s="50"/>
    </row>
    <row r="207" ht="15.75" customHeight="1">
      <c r="L207" s="50"/>
      <c r="M207" s="50"/>
    </row>
    <row r="208" ht="15.75" customHeight="1">
      <c r="L208" s="50"/>
      <c r="M208" s="50"/>
    </row>
    <row r="209" ht="15.75" customHeight="1">
      <c r="L209" s="50"/>
      <c r="M209" s="50"/>
    </row>
    <row r="210" ht="15.75" customHeight="1">
      <c r="L210" s="50"/>
      <c r="M210" s="50"/>
    </row>
    <row r="211" ht="15.75" customHeight="1">
      <c r="L211" s="50"/>
      <c r="M211" s="50"/>
    </row>
    <row r="212" ht="15.75" customHeight="1">
      <c r="L212" s="50"/>
      <c r="M212" s="50"/>
    </row>
    <row r="213" ht="15.75" customHeight="1">
      <c r="L213" s="50"/>
      <c r="M213" s="50"/>
    </row>
    <row r="214" ht="15.75" customHeight="1">
      <c r="L214" s="50"/>
      <c r="M214" s="50"/>
    </row>
    <row r="215" ht="15.75" customHeight="1">
      <c r="L215" s="50"/>
      <c r="M215" s="50"/>
    </row>
    <row r="216" ht="15.75" customHeight="1">
      <c r="L216" s="50"/>
      <c r="M216" s="50"/>
    </row>
    <row r="217" ht="15.75" customHeight="1">
      <c r="L217" s="50"/>
      <c r="M217" s="50"/>
    </row>
    <row r="218" ht="15.75" customHeight="1">
      <c r="L218" s="50"/>
      <c r="M218" s="50"/>
    </row>
    <row r="219" ht="15.75" customHeight="1">
      <c r="L219" s="50"/>
      <c r="M219" s="50"/>
    </row>
    <row r="220" ht="15.75" customHeight="1">
      <c r="L220" s="50"/>
      <c r="M220" s="50"/>
    </row>
    <row r="221" ht="15.75" customHeight="1">
      <c r="L221" s="50"/>
      <c r="M221" s="50"/>
    </row>
    <row r="222" ht="15.75" customHeight="1">
      <c r="L222" s="50"/>
      <c r="M222" s="50"/>
    </row>
    <row r="223" ht="15.75" customHeight="1">
      <c r="L223" s="50"/>
      <c r="M223" s="50"/>
    </row>
    <row r="224" ht="15.75" customHeight="1">
      <c r="L224" s="50"/>
      <c r="M224" s="50"/>
    </row>
    <row r="225" ht="15.75" customHeight="1">
      <c r="L225" s="50"/>
      <c r="M225" s="50"/>
    </row>
    <row r="226" ht="15.75" customHeight="1">
      <c r="L226" s="50"/>
      <c r="M226" s="50"/>
    </row>
    <row r="227" ht="15.75" customHeight="1">
      <c r="L227" s="50"/>
      <c r="M227" s="50"/>
    </row>
    <row r="228" ht="15.75" customHeight="1">
      <c r="L228" s="50"/>
      <c r="M228" s="50"/>
    </row>
    <row r="229" ht="15.75" customHeight="1">
      <c r="L229" s="50"/>
      <c r="M229" s="50"/>
    </row>
    <row r="230" ht="15.75" customHeight="1">
      <c r="L230" s="50"/>
      <c r="M230" s="50"/>
    </row>
    <row r="231" ht="15.75" customHeight="1">
      <c r="L231" s="50"/>
      <c r="M231" s="50"/>
    </row>
    <row r="232" ht="15.75" customHeight="1">
      <c r="L232" s="50"/>
      <c r="M232" s="50"/>
    </row>
    <row r="233" ht="15.75" customHeight="1">
      <c r="L233" s="50"/>
      <c r="M233" s="50"/>
    </row>
    <row r="234" ht="15.75" customHeight="1">
      <c r="L234" s="50"/>
      <c r="M234" s="50"/>
    </row>
    <row r="235" ht="15.75" customHeight="1">
      <c r="L235" s="50"/>
      <c r="M235" s="50"/>
    </row>
    <row r="236" ht="15.75" customHeight="1">
      <c r="L236" s="50"/>
      <c r="M236" s="50"/>
    </row>
    <row r="237" ht="15.75" customHeight="1">
      <c r="L237" s="50"/>
      <c r="M237" s="50"/>
    </row>
    <row r="238" ht="15.75" customHeight="1">
      <c r="L238" s="50"/>
      <c r="M238" s="50"/>
    </row>
    <row r="239" ht="15.75" customHeight="1">
      <c r="L239" s="50"/>
      <c r="M239" s="50"/>
    </row>
    <row r="240" ht="15.75" customHeight="1">
      <c r="L240" s="50"/>
      <c r="M240" s="50"/>
    </row>
    <row r="241" ht="15.75" customHeight="1">
      <c r="L241" s="50"/>
      <c r="M241" s="50"/>
    </row>
    <row r="242" ht="15.75" customHeight="1">
      <c r="L242" s="50"/>
      <c r="M242" s="50"/>
    </row>
    <row r="243" ht="15.75" customHeight="1">
      <c r="L243" s="50"/>
      <c r="M243" s="50"/>
    </row>
    <row r="244" ht="15.75" customHeight="1">
      <c r="L244" s="50"/>
      <c r="M244" s="50"/>
    </row>
    <row r="245" ht="15.75" customHeight="1">
      <c r="L245" s="50"/>
      <c r="M245" s="50"/>
    </row>
    <row r="246" ht="15.75" customHeight="1">
      <c r="L246" s="50"/>
      <c r="M246" s="50"/>
    </row>
    <row r="247" ht="15.75" customHeight="1">
      <c r="L247" s="50"/>
      <c r="M247" s="50"/>
    </row>
    <row r="248" ht="15.75" customHeight="1">
      <c r="L248" s="50"/>
      <c r="M248" s="50"/>
    </row>
    <row r="249" ht="15.75" customHeight="1">
      <c r="L249" s="50"/>
      <c r="M249" s="50"/>
    </row>
    <row r="250" ht="15.75" customHeight="1">
      <c r="L250" s="50"/>
      <c r="M250" s="50"/>
    </row>
    <row r="251" ht="15.75" customHeight="1">
      <c r="L251" s="50"/>
      <c r="M251" s="50"/>
    </row>
    <row r="252" ht="15.75" customHeight="1">
      <c r="L252" s="50"/>
      <c r="M252" s="50"/>
    </row>
    <row r="253" ht="15.75" customHeight="1">
      <c r="L253" s="50"/>
      <c r="M253" s="50"/>
    </row>
    <row r="254" ht="15.75" customHeight="1">
      <c r="L254" s="50"/>
      <c r="M254" s="50"/>
    </row>
    <row r="255" ht="15.75" customHeight="1">
      <c r="L255" s="50"/>
      <c r="M255" s="50"/>
    </row>
    <row r="256" ht="15.75" customHeight="1">
      <c r="L256" s="50"/>
      <c r="M256" s="50"/>
    </row>
    <row r="257" ht="15.75" customHeight="1">
      <c r="L257" s="50"/>
      <c r="M257" s="50"/>
    </row>
    <row r="258" ht="15.75" customHeight="1">
      <c r="L258" s="50"/>
      <c r="M258" s="50"/>
    </row>
    <row r="259" ht="15.75" customHeight="1">
      <c r="L259" s="50"/>
      <c r="M259" s="50"/>
    </row>
    <row r="260" ht="15.75" customHeight="1">
      <c r="L260" s="50"/>
      <c r="M260" s="50"/>
    </row>
    <row r="261" ht="15.75" customHeight="1">
      <c r="L261" s="50"/>
      <c r="M261" s="50"/>
    </row>
    <row r="262" ht="15.75" customHeight="1">
      <c r="L262" s="50"/>
      <c r="M262" s="50"/>
    </row>
    <row r="263" ht="15.75" customHeight="1">
      <c r="L263" s="50"/>
      <c r="M263" s="50"/>
    </row>
    <row r="264" ht="15.75" customHeight="1">
      <c r="L264" s="50"/>
      <c r="M264" s="50"/>
    </row>
    <row r="265" ht="15.75" customHeight="1">
      <c r="L265" s="50"/>
      <c r="M265" s="50"/>
    </row>
    <row r="266" ht="15.75" customHeight="1">
      <c r="L266" s="50"/>
      <c r="M266" s="50"/>
    </row>
    <row r="267" ht="15.75" customHeight="1">
      <c r="L267" s="50"/>
      <c r="M267" s="50"/>
    </row>
    <row r="268" ht="15.75" customHeight="1">
      <c r="L268" s="50"/>
      <c r="M268" s="50"/>
    </row>
    <row r="269" ht="15.75" customHeight="1">
      <c r="L269" s="50"/>
      <c r="M269" s="50"/>
    </row>
    <row r="270" ht="15.75" customHeight="1">
      <c r="L270" s="50"/>
      <c r="M270" s="50"/>
    </row>
    <row r="271" ht="15.75" customHeight="1">
      <c r="L271" s="50"/>
      <c r="M271" s="50"/>
    </row>
    <row r="272" ht="15.75" customHeight="1">
      <c r="L272" s="50"/>
      <c r="M272" s="50"/>
    </row>
    <row r="273" ht="15.75" customHeight="1">
      <c r="L273" s="50"/>
      <c r="M273" s="50"/>
    </row>
    <row r="274" ht="15.75" customHeight="1">
      <c r="L274" s="50"/>
      <c r="M274" s="50"/>
    </row>
    <row r="275" ht="15.75" customHeight="1">
      <c r="L275" s="50"/>
      <c r="M275" s="50"/>
    </row>
    <row r="276" ht="15.75" customHeight="1">
      <c r="L276" s="50"/>
      <c r="M276" s="50"/>
    </row>
    <row r="277" ht="15.75" customHeight="1">
      <c r="L277" s="50"/>
      <c r="M277" s="50"/>
    </row>
    <row r="278" ht="15.75" customHeight="1">
      <c r="L278" s="50"/>
      <c r="M278" s="50"/>
    </row>
    <row r="279" ht="15.75" customHeight="1">
      <c r="L279" s="50"/>
      <c r="M279" s="50"/>
    </row>
    <row r="280" ht="15.75" customHeight="1">
      <c r="L280" s="50"/>
      <c r="M280" s="50"/>
    </row>
    <row r="281" ht="15.75" customHeight="1">
      <c r="L281" s="50"/>
      <c r="M281" s="50"/>
    </row>
    <row r="282" ht="15.75" customHeight="1">
      <c r="L282" s="50"/>
      <c r="M282" s="50"/>
    </row>
    <row r="283" ht="15.75" customHeight="1">
      <c r="L283" s="50"/>
      <c r="M283" s="50"/>
    </row>
    <row r="284" ht="15.75" customHeight="1">
      <c r="L284" s="50"/>
      <c r="M284" s="50"/>
    </row>
    <row r="285" ht="15.75" customHeight="1">
      <c r="L285" s="50"/>
      <c r="M285" s="50"/>
    </row>
    <row r="286" ht="15.75" customHeight="1">
      <c r="L286" s="50"/>
      <c r="M286" s="50"/>
    </row>
    <row r="287" ht="15.75" customHeight="1">
      <c r="L287" s="50"/>
      <c r="M287" s="50"/>
    </row>
    <row r="288" ht="15.75" customHeight="1">
      <c r="L288" s="50"/>
      <c r="M288" s="50"/>
    </row>
    <row r="289" ht="15.75" customHeight="1">
      <c r="L289" s="50"/>
      <c r="M289" s="50"/>
    </row>
    <row r="290" ht="15.75" customHeight="1">
      <c r="L290" s="50"/>
      <c r="M290" s="50"/>
    </row>
    <row r="291" ht="15.75" customHeight="1">
      <c r="L291" s="50"/>
      <c r="M291" s="50"/>
    </row>
    <row r="292" ht="15.75" customHeight="1">
      <c r="L292" s="50"/>
      <c r="M292" s="50"/>
    </row>
    <row r="293" ht="15.75" customHeight="1">
      <c r="L293" s="50"/>
      <c r="M293" s="50"/>
    </row>
    <row r="294" ht="15.75" customHeight="1">
      <c r="L294" s="50"/>
      <c r="M294" s="50"/>
    </row>
    <row r="295" ht="15.75" customHeight="1">
      <c r="L295" s="50"/>
      <c r="M295" s="50"/>
    </row>
    <row r="296" ht="15.75" customHeight="1">
      <c r="L296" s="50"/>
      <c r="M296" s="50"/>
    </row>
    <row r="297" ht="15.75" customHeight="1">
      <c r="L297" s="50"/>
      <c r="M297" s="50"/>
    </row>
    <row r="298" ht="15.75" customHeight="1">
      <c r="L298" s="50"/>
      <c r="M298" s="50"/>
    </row>
    <row r="299" ht="15.75" customHeight="1">
      <c r="L299" s="50"/>
      <c r="M299" s="50"/>
    </row>
    <row r="300" ht="15.75" customHeight="1">
      <c r="L300" s="50"/>
      <c r="M300" s="50"/>
    </row>
    <row r="301" ht="15.75" customHeight="1">
      <c r="L301" s="50"/>
      <c r="M301" s="50"/>
    </row>
    <row r="302" ht="15.75" customHeight="1">
      <c r="L302" s="50"/>
      <c r="M302" s="50"/>
    </row>
    <row r="303" ht="15.75" customHeight="1">
      <c r="L303" s="50"/>
      <c r="M303" s="50"/>
    </row>
    <row r="304" ht="15.75" customHeight="1">
      <c r="L304" s="50"/>
      <c r="M304" s="50"/>
    </row>
    <row r="305" ht="15.75" customHeight="1">
      <c r="L305" s="50"/>
      <c r="M305" s="50"/>
    </row>
    <row r="306" ht="15.75" customHeight="1">
      <c r="L306" s="50"/>
      <c r="M306" s="50"/>
    </row>
    <row r="307" ht="15.75" customHeight="1">
      <c r="L307" s="50"/>
      <c r="M307" s="50"/>
    </row>
    <row r="308" ht="15.75" customHeight="1">
      <c r="L308" s="50"/>
      <c r="M308" s="50"/>
    </row>
    <row r="309" ht="15.75" customHeight="1">
      <c r="L309" s="50"/>
      <c r="M309" s="50"/>
    </row>
    <row r="310" ht="15.75" customHeight="1">
      <c r="L310" s="50"/>
      <c r="M310" s="50"/>
    </row>
    <row r="311" ht="15.75" customHeight="1">
      <c r="L311" s="50"/>
      <c r="M311" s="50"/>
    </row>
    <row r="312" ht="15.75" customHeight="1">
      <c r="L312" s="50"/>
      <c r="M312" s="50"/>
    </row>
    <row r="313" ht="15.75" customHeight="1">
      <c r="L313" s="50"/>
      <c r="M313" s="50"/>
    </row>
    <row r="314" ht="15.75" customHeight="1">
      <c r="L314" s="50"/>
      <c r="M314" s="50"/>
    </row>
    <row r="315" ht="15.75" customHeight="1">
      <c r="L315" s="50"/>
      <c r="M315" s="50"/>
    </row>
    <row r="316" ht="15.75" customHeight="1">
      <c r="L316" s="50"/>
      <c r="M316" s="50"/>
    </row>
    <row r="317" ht="15.75" customHeight="1">
      <c r="L317" s="50"/>
      <c r="M317" s="50"/>
    </row>
    <row r="318" ht="15.75" customHeight="1">
      <c r="L318" s="50"/>
      <c r="M318" s="50"/>
    </row>
    <row r="319" ht="15.75" customHeight="1">
      <c r="L319" s="50"/>
      <c r="M319" s="50"/>
    </row>
    <row r="320" ht="15.75" customHeight="1">
      <c r="L320" s="50"/>
      <c r="M320" s="50"/>
    </row>
    <row r="321" ht="15.75" customHeight="1">
      <c r="L321" s="50"/>
      <c r="M321" s="50"/>
    </row>
    <row r="322" ht="15.75" customHeight="1">
      <c r="L322" s="50"/>
      <c r="M322" s="50"/>
    </row>
    <row r="323" ht="15.75" customHeight="1">
      <c r="L323" s="50"/>
      <c r="M323" s="50"/>
    </row>
    <row r="324" ht="15.75" customHeight="1">
      <c r="L324" s="50"/>
      <c r="M324" s="50"/>
    </row>
    <row r="325" ht="15.75" customHeight="1">
      <c r="L325" s="50"/>
      <c r="M325" s="50"/>
    </row>
    <row r="326" ht="15.75" customHeight="1">
      <c r="L326" s="50"/>
      <c r="M326" s="50"/>
    </row>
    <row r="327" ht="15.75" customHeight="1">
      <c r="L327" s="50"/>
      <c r="M327" s="50"/>
    </row>
    <row r="328" ht="15.75" customHeight="1">
      <c r="L328" s="50"/>
      <c r="M328" s="50"/>
    </row>
    <row r="329" ht="15.75" customHeight="1">
      <c r="L329" s="50"/>
      <c r="M329" s="50"/>
    </row>
    <row r="330" ht="15.75" customHeight="1">
      <c r="L330" s="50"/>
      <c r="M330" s="50"/>
    </row>
    <row r="331" ht="15.75" customHeight="1">
      <c r="L331" s="50"/>
      <c r="M331" s="50"/>
    </row>
    <row r="332" ht="15.75" customHeight="1">
      <c r="L332" s="50"/>
      <c r="M332" s="50"/>
    </row>
    <row r="333" ht="15.75" customHeight="1">
      <c r="L333" s="50"/>
      <c r="M333" s="50"/>
    </row>
    <row r="334" ht="15.75" customHeight="1">
      <c r="L334" s="50"/>
      <c r="M334" s="50"/>
    </row>
    <row r="335" ht="15.75" customHeight="1">
      <c r="L335" s="50"/>
      <c r="M335" s="50"/>
    </row>
    <row r="336" ht="15.75" customHeight="1">
      <c r="L336" s="50"/>
      <c r="M336" s="50"/>
    </row>
    <row r="337" ht="15.75" customHeight="1">
      <c r="L337" s="50"/>
      <c r="M337" s="50"/>
    </row>
    <row r="338" ht="15.75" customHeight="1">
      <c r="L338" s="50"/>
      <c r="M338" s="50"/>
    </row>
    <row r="339" ht="15.75" customHeight="1">
      <c r="L339" s="50"/>
      <c r="M339" s="50"/>
    </row>
    <row r="340" ht="15.75" customHeight="1">
      <c r="L340" s="50"/>
      <c r="M340" s="50"/>
    </row>
    <row r="341" ht="15.75" customHeight="1">
      <c r="L341" s="50"/>
      <c r="M341" s="50"/>
    </row>
    <row r="342" ht="15.75" customHeight="1">
      <c r="L342" s="50"/>
      <c r="M342" s="50"/>
    </row>
    <row r="343" ht="15.75" customHeight="1">
      <c r="L343" s="50"/>
      <c r="M343" s="50"/>
    </row>
    <row r="344" ht="15.75" customHeight="1">
      <c r="L344" s="50"/>
      <c r="M344" s="50"/>
    </row>
    <row r="345" ht="15.75" customHeight="1">
      <c r="L345" s="50"/>
      <c r="M345" s="50"/>
    </row>
    <row r="346" ht="15.75" customHeight="1">
      <c r="L346" s="50"/>
      <c r="M346" s="50"/>
    </row>
    <row r="347" ht="15.75" customHeight="1">
      <c r="L347" s="50"/>
      <c r="M347" s="50"/>
    </row>
    <row r="348" ht="15.75" customHeight="1">
      <c r="L348" s="50"/>
      <c r="M348" s="50"/>
    </row>
    <row r="349" ht="15.75" customHeight="1">
      <c r="L349" s="50"/>
      <c r="M349" s="50"/>
    </row>
    <row r="350" ht="15.75" customHeight="1">
      <c r="L350" s="50"/>
      <c r="M350" s="50"/>
    </row>
    <row r="351" ht="15.75" customHeight="1">
      <c r="L351" s="50"/>
      <c r="M351" s="50"/>
    </row>
    <row r="352" ht="15.75" customHeight="1">
      <c r="L352" s="50"/>
      <c r="M352" s="50"/>
    </row>
    <row r="353" ht="15.75" customHeight="1">
      <c r="L353" s="50"/>
      <c r="M353" s="50"/>
    </row>
    <row r="354" ht="15.75" customHeight="1">
      <c r="L354" s="50"/>
      <c r="M354" s="50"/>
    </row>
    <row r="355" ht="15.75" customHeight="1">
      <c r="L355" s="50"/>
      <c r="M355" s="50"/>
    </row>
    <row r="356" ht="15.75" customHeight="1">
      <c r="L356" s="50"/>
      <c r="M356" s="50"/>
    </row>
    <row r="357" ht="15.75" customHeight="1">
      <c r="L357" s="50"/>
      <c r="M357" s="50"/>
    </row>
    <row r="358" ht="15.75" customHeight="1">
      <c r="L358" s="50"/>
      <c r="M358" s="50"/>
    </row>
    <row r="359" ht="15.75" customHeight="1">
      <c r="L359" s="50"/>
      <c r="M359" s="50"/>
    </row>
    <row r="360" ht="15.75" customHeight="1">
      <c r="L360" s="50"/>
      <c r="M360" s="50"/>
    </row>
    <row r="361" ht="15.75" customHeight="1">
      <c r="L361" s="50"/>
      <c r="M361" s="50"/>
    </row>
    <row r="362" ht="15.75" customHeight="1">
      <c r="L362" s="50"/>
      <c r="M362" s="50"/>
    </row>
    <row r="363" ht="15.75" customHeight="1">
      <c r="L363" s="50"/>
      <c r="M363" s="50"/>
    </row>
    <row r="364" ht="15.75" customHeight="1">
      <c r="L364" s="50"/>
      <c r="M364" s="50"/>
    </row>
    <row r="365" ht="15.75" customHeight="1">
      <c r="L365" s="50"/>
      <c r="M365" s="50"/>
    </row>
    <row r="366" ht="15.75" customHeight="1">
      <c r="L366" s="50"/>
      <c r="M366" s="50"/>
    </row>
    <row r="367" ht="15.75" customHeight="1">
      <c r="L367" s="50"/>
      <c r="M367" s="50"/>
    </row>
    <row r="368" ht="15.75" customHeight="1">
      <c r="L368" s="50"/>
      <c r="M368" s="50"/>
    </row>
    <row r="369" ht="15.75" customHeight="1">
      <c r="L369" s="50"/>
      <c r="M369" s="50"/>
    </row>
    <row r="370" ht="15.75" customHeight="1">
      <c r="L370" s="50"/>
      <c r="M370" s="50"/>
    </row>
    <row r="371" ht="15.75" customHeight="1">
      <c r="L371" s="50"/>
      <c r="M371" s="50"/>
    </row>
    <row r="372" ht="15.75" customHeight="1">
      <c r="L372" s="50"/>
      <c r="M372" s="50"/>
    </row>
    <row r="373" ht="15.75" customHeight="1">
      <c r="L373" s="50"/>
      <c r="M373" s="50"/>
    </row>
    <row r="374" ht="15.75" customHeight="1">
      <c r="L374" s="50"/>
      <c r="M374" s="50"/>
    </row>
    <row r="375" ht="15.75" customHeight="1">
      <c r="L375" s="50"/>
      <c r="M375" s="50"/>
    </row>
    <row r="376" ht="15.75" customHeight="1">
      <c r="L376" s="50"/>
      <c r="M376" s="50"/>
    </row>
    <row r="377" ht="15.75" customHeight="1">
      <c r="L377" s="50"/>
      <c r="M377" s="50"/>
    </row>
    <row r="378" ht="15.75" customHeight="1">
      <c r="L378" s="50"/>
      <c r="M378" s="50"/>
    </row>
    <row r="379" ht="15.75" customHeight="1">
      <c r="L379" s="50"/>
      <c r="M379" s="50"/>
    </row>
    <row r="380" ht="15.75" customHeight="1">
      <c r="L380" s="50"/>
      <c r="M380" s="50"/>
    </row>
    <row r="381" ht="15.75" customHeight="1">
      <c r="L381" s="50"/>
      <c r="M381" s="50"/>
    </row>
    <row r="382" ht="15.75" customHeight="1">
      <c r="L382" s="50"/>
      <c r="M382" s="50"/>
    </row>
    <row r="383" ht="15.75" customHeight="1">
      <c r="L383" s="50"/>
      <c r="M383" s="50"/>
    </row>
    <row r="384" ht="15.75" customHeight="1">
      <c r="L384" s="50"/>
      <c r="M384" s="50"/>
    </row>
    <row r="385" ht="15.75" customHeight="1">
      <c r="L385" s="50"/>
      <c r="M385" s="50"/>
    </row>
    <row r="386" ht="15.75" customHeight="1">
      <c r="L386" s="50"/>
      <c r="M386" s="50"/>
    </row>
    <row r="387" ht="15.75" customHeight="1">
      <c r="L387" s="50"/>
      <c r="M387" s="50"/>
    </row>
    <row r="388" ht="15.75" customHeight="1">
      <c r="L388" s="50"/>
      <c r="M388" s="50"/>
    </row>
    <row r="389" ht="15.75" customHeight="1">
      <c r="L389" s="50"/>
      <c r="M389" s="50"/>
    </row>
    <row r="390" ht="15.75" customHeight="1">
      <c r="L390" s="50"/>
      <c r="M390" s="50"/>
    </row>
    <row r="391" ht="15.75" customHeight="1">
      <c r="L391" s="50"/>
      <c r="M391" s="50"/>
    </row>
    <row r="392" ht="15.75" customHeight="1">
      <c r="L392" s="50"/>
      <c r="M392" s="50"/>
    </row>
    <row r="393" ht="15.75" customHeight="1">
      <c r="L393" s="50"/>
      <c r="M393" s="50"/>
    </row>
    <row r="394" ht="15.75" customHeight="1">
      <c r="L394" s="50"/>
      <c r="M394" s="50"/>
    </row>
    <row r="395" ht="15.75" customHeight="1">
      <c r="L395" s="50"/>
      <c r="M395" s="50"/>
    </row>
    <row r="396" ht="15.75" customHeight="1">
      <c r="L396" s="50"/>
      <c r="M396" s="50"/>
    </row>
    <row r="397" ht="15.75" customHeight="1">
      <c r="L397" s="50"/>
      <c r="M397" s="50"/>
    </row>
    <row r="398" ht="15.75" customHeight="1">
      <c r="L398" s="50"/>
      <c r="M398" s="50"/>
    </row>
    <row r="399" ht="15.75" customHeight="1">
      <c r="L399" s="50"/>
      <c r="M399" s="50"/>
    </row>
    <row r="400" ht="15.75" customHeight="1">
      <c r="L400" s="50"/>
      <c r="M400" s="50"/>
    </row>
    <row r="401" ht="15.75" customHeight="1">
      <c r="L401" s="50"/>
      <c r="M401" s="50"/>
    </row>
    <row r="402" ht="15.75" customHeight="1">
      <c r="L402" s="50"/>
      <c r="M402" s="50"/>
    </row>
    <row r="403" ht="15.75" customHeight="1">
      <c r="L403" s="50"/>
      <c r="M403" s="50"/>
    </row>
    <row r="404" ht="15.75" customHeight="1">
      <c r="L404" s="50"/>
      <c r="M404" s="50"/>
    </row>
    <row r="405" ht="15.75" customHeight="1">
      <c r="L405" s="50"/>
      <c r="M405" s="50"/>
    </row>
    <row r="406" ht="15.75" customHeight="1">
      <c r="L406" s="50"/>
      <c r="M406" s="50"/>
    </row>
    <row r="407" ht="15.75" customHeight="1">
      <c r="L407" s="50"/>
      <c r="M407" s="50"/>
    </row>
    <row r="408" ht="15.75" customHeight="1">
      <c r="L408" s="50"/>
      <c r="M408" s="50"/>
    </row>
    <row r="409" ht="15.75" customHeight="1">
      <c r="L409" s="50"/>
      <c r="M409" s="50"/>
    </row>
    <row r="410" ht="15.75" customHeight="1">
      <c r="L410" s="50"/>
      <c r="M410" s="50"/>
    </row>
    <row r="411" ht="15.75" customHeight="1">
      <c r="L411" s="50"/>
      <c r="M411" s="50"/>
    </row>
    <row r="412" ht="15.75" customHeight="1">
      <c r="L412" s="50"/>
      <c r="M412" s="50"/>
    </row>
    <row r="413" ht="15.75" customHeight="1">
      <c r="L413" s="50"/>
      <c r="M413" s="50"/>
    </row>
    <row r="414" ht="15.75" customHeight="1">
      <c r="L414" s="50"/>
      <c r="M414" s="50"/>
    </row>
    <row r="415" ht="15.75" customHeight="1">
      <c r="L415" s="50"/>
      <c r="M415" s="50"/>
    </row>
    <row r="416" ht="15.75" customHeight="1">
      <c r="L416" s="50"/>
      <c r="M416" s="50"/>
    </row>
    <row r="417" ht="15.75" customHeight="1">
      <c r="L417" s="50"/>
      <c r="M417" s="50"/>
    </row>
    <row r="418" ht="15.75" customHeight="1">
      <c r="L418" s="50"/>
      <c r="M418" s="50"/>
    </row>
    <row r="419" ht="15.75" customHeight="1">
      <c r="L419" s="50"/>
      <c r="M419" s="50"/>
    </row>
    <row r="420" ht="15.75" customHeight="1">
      <c r="L420" s="50"/>
      <c r="M420" s="50"/>
    </row>
    <row r="421" ht="15.75" customHeight="1">
      <c r="L421" s="50"/>
      <c r="M421" s="50"/>
    </row>
    <row r="422" ht="15.75" customHeight="1">
      <c r="L422" s="50"/>
      <c r="M422" s="50"/>
    </row>
    <row r="423" ht="15.75" customHeight="1">
      <c r="L423" s="50"/>
      <c r="M423" s="50"/>
    </row>
    <row r="424" ht="15.75" customHeight="1">
      <c r="L424" s="50"/>
      <c r="M424" s="50"/>
    </row>
    <row r="425" ht="15.75" customHeight="1">
      <c r="L425" s="50"/>
      <c r="M425" s="50"/>
    </row>
    <row r="426" ht="15.75" customHeight="1">
      <c r="L426" s="50"/>
      <c r="M426" s="50"/>
    </row>
    <row r="427" ht="15.75" customHeight="1">
      <c r="L427" s="50"/>
      <c r="M427" s="50"/>
    </row>
    <row r="428" ht="15.75" customHeight="1">
      <c r="L428" s="50"/>
      <c r="M428" s="50"/>
    </row>
    <row r="429" ht="15.75" customHeight="1">
      <c r="L429" s="50"/>
      <c r="M429" s="50"/>
    </row>
    <row r="430" ht="15.75" customHeight="1">
      <c r="L430" s="50"/>
      <c r="M430" s="50"/>
    </row>
    <row r="431" ht="15.75" customHeight="1">
      <c r="L431" s="50"/>
      <c r="M431" s="50"/>
    </row>
    <row r="432" ht="15.75" customHeight="1">
      <c r="L432" s="50"/>
      <c r="M432" s="50"/>
    </row>
    <row r="433" ht="15.75" customHeight="1">
      <c r="L433" s="50"/>
      <c r="M433" s="50"/>
    </row>
    <row r="434" ht="15.75" customHeight="1">
      <c r="L434" s="50"/>
      <c r="M434" s="50"/>
    </row>
    <row r="435" ht="15.75" customHeight="1">
      <c r="L435" s="50"/>
      <c r="M435" s="50"/>
    </row>
    <row r="436" ht="15.75" customHeight="1">
      <c r="L436" s="50"/>
      <c r="M436" s="50"/>
    </row>
    <row r="437" ht="15.75" customHeight="1">
      <c r="L437" s="50"/>
      <c r="M437" s="50"/>
    </row>
    <row r="438" ht="15.75" customHeight="1">
      <c r="L438" s="50"/>
      <c r="M438" s="50"/>
    </row>
    <row r="439" ht="15.75" customHeight="1">
      <c r="L439" s="50"/>
      <c r="M439" s="50"/>
    </row>
    <row r="440" ht="15.75" customHeight="1">
      <c r="L440" s="50"/>
      <c r="M440" s="50"/>
    </row>
    <row r="441" ht="15.75" customHeight="1">
      <c r="L441" s="50"/>
      <c r="M441" s="50"/>
    </row>
    <row r="442" ht="15.75" customHeight="1">
      <c r="L442" s="50"/>
      <c r="M442" s="50"/>
    </row>
    <row r="443" ht="15.75" customHeight="1">
      <c r="L443" s="50"/>
      <c r="M443" s="50"/>
    </row>
    <row r="444" ht="15.75" customHeight="1">
      <c r="L444" s="50"/>
      <c r="M444" s="50"/>
    </row>
    <row r="445" ht="15.75" customHeight="1">
      <c r="L445" s="50"/>
      <c r="M445" s="50"/>
    </row>
    <row r="446" ht="15.75" customHeight="1">
      <c r="L446" s="50"/>
      <c r="M446" s="50"/>
    </row>
    <row r="447" ht="15.75" customHeight="1">
      <c r="L447" s="50"/>
      <c r="M447" s="50"/>
    </row>
    <row r="448" ht="15.75" customHeight="1">
      <c r="L448" s="50"/>
      <c r="M448" s="50"/>
    </row>
    <row r="449" ht="15.75" customHeight="1">
      <c r="L449" s="50"/>
      <c r="M449" s="50"/>
    </row>
    <row r="450" ht="15.75" customHeight="1">
      <c r="L450" s="50"/>
      <c r="M450" s="50"/>
    </row>
    <row r="451" ht="15.75" customHeight="1">
      <c r="L451" s="50"/>
      <c r="M451" s="50"/>
    </row>
    <row r="452" ht="15.75" customHeight="1">
      <c r="L452" s="50"/>
      <c r="M452" s="50"/>
    </row>
    <row r="453" ht="15.75" customHeight="1">
      <c r="L453" s="50"/>
      <c r="M453" s="50"/>
    </row>
    <row r="454" ht="15.75" customHeight="1">
      <c r="L454" s="50"/>
      <c r="M454" s="50"/>
    </row>
    <row r="455" ht="15.75" customHeight="1">
      <c r="L455" s="50"/>
      <c r="M455" s="50"/>
    </row>
    <row r="456" ht="15.75" customHeight="1">
      <c r="L456" s="50"/>
      <c r="M456" s="50"/>
    </row>
    <row r="457" ht="15.75" customHeight="1">
      <c r="L457" s="50"/>
      <c r="M457" s="50"/>
    </row>
    <row r="458" ht="15.75" customHeight="1">
      <c r="L458" s="50"/>
      <c r="M458" s="50"/>
    </row>
    <row r="459" ht="15.75" customHeight="1">
      <c r="L459" s="50"/>
      <c r="M459" s="50"/>
    </row>
    <row r="460" ht="15.75" customHeight="1">
      <c r="L460" s="50"/>
      <c r="M460" s="50"/>
    </row>
    <row r="461" ht="15.75" customHeight="1">
      <c r="L461" s="50"/>
      <c r="M461" s="50"/>
    </row>
    <row r="462" ht="15.75" customHeight="1">
      <c r="L462" s="50"/>
      <c r="M462" s="50"/>
    </row>
    <row r="463" ht="15.75" customHeight="1">
      <c r="L463" s="50"/>
      <c r="M463" s="50"/>
    </row>
    <row r="464" ht="15.75" customHeight="1">
      <c r="L464" s="50"/>
      <c r="M464" s="50"/>
    </row>
    <row r="465" ht="15.75" customHeight="1">
      <c r="L465" s="50"/>
      <c r="M465" s="50"/>
    </row>
    <row r="466" ht="15.75" customHeight="1">
      <c r="L466" s="50"/>
      <c r="M466" s="50"/>
    </row>
    <row r="467" ht="15.75" customHeight="1">
      <c r="L467" s="50"/>
      <c r="M467" s="50"/>
    </row>
    <row r="468" ht="15.75" customHeight="1">
      <c r="L468" s="50"/>
      <c r="M468" s="50"/>
    </row>
    <row r="469" ht="15.75" customHeight="1">
      <c r="L469" s="50"/>
      <c r="M469" s="50"/>
    </row>
    <row r="470" ht="15.75" customHeight="1">
      <c r="L470" s="50"/>
      <c r="M470" s="50"/>
    </row>
    <row r="471" ht="15.75" customHeight="1">
      <c r="L471" s="50"/>
      <c r="M471" s="50"/>
    </row>
    <row r="472" ht="15.75" customHeight="1">
      <c r="L472" s="50"/>
      <c r="M472" s="50"/>
    </row>
    <row r="473" ht="15.75" customHeight="1">
      <c r="L473" s="50"/>
      <c r="M473" s="50"/>
    </row>
    <row r="474" ht="15.75" customHeight="1">
      <c r="L474" s="50"/>
      <c r="M474" s="50"/>
    </row>
    <row r="475" ht="15.75" customHeight="1">
      <c r="L475" s="50"/>
      <c r="M475" s="50"/>
    </row>
    <row r="476" ht="15.75" customHeight="1">
      <c r="L476" s="50"/>
      <c r="M476" s="50"/>
    </row>
    <row r="477" ht="15.75" customHeight="1">
      <c r="L477" s="50"/>
      <c r="M477" s="50"/>
    </row>
    <row r="478" ht="15.75" customHeight="1">
      <c r="L478" s="50"/>
      <c r="M478" s="50"/>
    </row>
    <row r="479" ht="15.75" customHeight="1">
      <c r="L479" s="50"/>
      <c r="M479" s="50"/>
    </row>
    <row r="480" ht="15.75" customHeight="1">
      <c r="L480" s="50"/>
      <c r="M480" s="50"/>
    </row>
    <row r="481" ht="15.75" customHeight="1">
      <c r="L481" s="50"/>
      <c r="M481" s="50"/>
    </row>
    <row r="482" ht="15.75" customHeight="1">
      <c r="L482" s="50"/>
      <c r="M482" s="50"/>
    </row>
    <row r="483" ht="15.75" customHeight="1">
      <c r="L483" s="50"/>
      <c r="M483" s="50"/>
    </row>
    <row r="484" ht="15.75" customHeight="1">
      <c r="L484" s="50"/>
      <c r="M484" s="50"/>
    </row>
    <row r="485" ht="15.75" customHeight="1">
      <c r="L485" s="50"/>
      <c r="M485" s="50"/>
    </row>
    <row r="486" ht="15.75" customHeight="1">
      <c r="L486" s="50"/>
      <c r="M486" s="50"/>
    </row>
    <row r="487" ht="15.75" customHeight="1">
      <c r="L487" s="50"/>
      <c r="M487" s="50"/>
    </row>
    <row r="488" ht="15.75" customHeight="1">
      <c r="L488" s="50"/>
      <c r="M488" s="50"/>
    </row>
    <row r="489" ht="15.75" customHeight="1">
      <c r="L489" s="50"/>
      <c r="M489" s="50"/>
    </row>
    <row r="490" ht="15.75" customHeight="1">
      <c r="L490" s="50"/>
      <c r="M490" s="50"/>
    </row>
    <row r="491" ht="15.75" customHeight="1">
      <c r="L491" s="50"/>
      <c r="M491" s="50"/>
    </row>
    <row r="492" ht="15.75" customHeight="1">
      <c r="L492" s="50"/>
      <c r="M492" s="50"/>
    </row>
    <row r="493" ht="15.75" customHeight="1">
      <c r="L493" s="50"/>
      <c r="M493" s="50"/>
    </row>
    <row r="494" ht="15.75" customHeight="1">
      <c r="L494" s="50"/>
      <c r="M494" s="50"/>
    </row>
    <row r="495" ht="15.75" customHeight="1">
      <c r="L495" s="50"/>
      <c r="M495" s="50"/>
    </row>
    <row r="496" ht="15.75" customHeight="1">
      <c r="L496" s="50"/>
      <c r="M496" s="50"/>
    </row>
    <row r="497" ht="15.75" customHeight="1">
      <c r="L497" s="50"/>
      <c r="M497" s="50"/>
    </row>
    <row r="498" ht="15.75" customHeight="1">
      <c r="L498" s="50"/>
      <c r="M498" s="50"/>
    </row>
    <row r="499" ht="15.75" customHeight="1">
      <c r="L499" s="50"/>
      <c r="M499" s="50"/>
    </row>
    <row r="500" ht="15.75" customHeight="1">
      <c r="L500" s="50"/>
      <c r="M500" s="50"/>
    </row>
    <row r="501" ht="15.75" customHeight="1">
      <c r="L501" s="50"/>
      <c r="M501" s="50"/>
    </row>
    <row r="502" ht="15.75" customHeight="1">
      <c r="L502" s="50"/>
      <c r="M502" s="50"/>
    </row>
    <row r="503" ht="15.75" customHeight="1">
      <c r="L503" s="50"/>
      <c r="M503" s="50"/>
    </row>
    <row r="504" ht="15.75" customHeight="1">
      <c r="L504" s="50"/>
      <c r="M504" s="50"/>
    </row>
    <row r="505" ht="15.75" customHeight="1">
      <c r="L505" s="50"/>
      <c r="M505" s="50"/>
    </row>
    <row r="506" ht="15.75" customHeight="1">
      <c r="L506" s="50"/>
      <c r="M506" s="50"/>
    </row>
    <row r="507" ht="15.75" customHeight="1">
      <c r="L507" s="50"/>
      <c r="M507" s="50"/>
    </row>
    <row r="508" ht="15.75" customHeight="1">
      <c r="L508" s="50"/>
      <c r="M508" s="50"/>
    </row>
    <row r="509" ht="15.75" customHeight="1">
      <c r="L509" s="50"/>
      <c r="M509" s="50"/>
    </row>
    <row r="510" ht="15.75" customHeight="1">
      <c r="L510" s="50"/>
      <c r="M510" s="50"/>
    </row>
    <row r="511" ht="15.75" customHeight="1">
      <c r="L511" s="50"/>
      <c r="M511" s="50"/>
    </row>
    <row r="512" ht="15.75" customHeight="1">
      <c r="L512" s="50"/>
      <c r="M512" s="50"/>
    </row>
    <row r="513" ht="15.75" customHeight="1">
      <c r="L513" s="50"/>
      <c r="M513" s="50"/>
    </row>
    <row r="514" ht="15.75" customHeight="1">
      <c r="L514" s="50"/>
      <c r="M514" s="50"/>
    </row>
    <row r="515" ht="15.75" customHeight="1">
      <c r="L515" s="50"/>
      <c r="M515" s="50"/>
    </row>
    <row r="516" ht="15.75" customHeight="1">
      <c r="L516" s="50"/>
      <c r="M516" s="50"/>
    </row>
    <row r="517" ht="15.75" customHeight="1">
      <c r="L517" s="50"/>
      <c r="M517" s="50"/>
    </row>
    <row r="518" ht="15.75" customHeight="1">
      <c r="L518" s="50"/>
      <c r="M518" s="50"/>
    </row>
    <row r="519" ht="15.75" customHeight="1">
      <c r="L519" s="50"/>
      <c r="M519" s="50"/>
    </row>
    <row r="520" ht="15.75" customHeight="1">
      <c r="L520" s="50"/>
      <c r="M520" s="50"/>
    </row>
    <row r="521" ht="15.75" customHeight="1">
      <c r="L521" s="50"/>
      <c r="M521" s="50"/>
    </row>
    <row r="522" ht="15.75" customHeight="1">
      <c r="L522" s="50"/>
      <c r="M522" s="50"/>
    </row>
    <row r="523" ht="15.75" customHeight="1">
      <c r="L523" s="50"/>
      <c r="M523" s="50"/>
    </row>
    <row r="524" ht="15.75" customHeight="1">
      <c r="L524" s="50"/>
      <c r="M524" s="50"/>
    </row>
    <row r="525" ht="15.75" customHeight="1">
      <c r="L525" s="50"/>
      <c r="M525" s="50"/>
    </row>
    <row r="526" ht="15.75" customHeight="1">
      <c r="L526" s="50"/>
      <c r="M526" s="50"/>
    </row>
    <row r="527" ht="15.75" customHeight="1">
      <c r="L527" s="50"/>
      <c r="M527" s="50"/>
    </row>
    <row r="528" ht="15.75" customHeight="1">
      <c r="L528" s="50"/>
      <c r="M528" s="50"/>
    </row>
    <row r="529" ht="15.75" customHeight="1">
      <c r="L529" s="50"/>
      <c r="M529" s="50"/>
    </row>
    <row r="530" ht="15.75" customHeight="1">
      <c r="L530" s="50"/>
      <c r="M530" s="50"/>
    </row>
    <row r="531" ht="15.75" customHeight="1">
      <c r="L531" s="50"/>
      <c r="M531" s="50"/>
    </row>
    <row r="532" ht="15.75" customHeight="1">
      <c r="L532" s="50"/>
      <c r="M532" s="50"/>
    </row>
    <row r="533" ht="15.75" customHeight="1">
      <c r="L533" s="50"/>
      <c r="M533" s="50"/>
    </row>
    <row r="534" ht="15.75" customHeight="1">
      <c r="L534" s="50"/>
      <c r="M534" s="50"/>
    </row>
    <row r="535" ht="15.75" customHeight="1">
      <c r="L535" s="50"/>
      <c r="M535" s="50"/>
    </row>
    <row r="536" ht="15.75" customHeight="1">
      <c r="L536" s="50"/>
      <c r="M536" s="50"/>
    </row>
    <row r="537" ht="15.75" customHeight="1">
      <c r="L537" s="50"/>
      <c r="M537" s="50"/>
    </row>
    <row r="538" ht="15.75" customHeight="1">
      <c r="L538" s="50"/>
      <c r="M538" s="50"/>
    </row>
    <row r="539" ht="15.75" customHeight="1">
      <c r="L539" s="50"/>
      <c r="M539" s="50"/>
    </row>
    <row r="540" ht="15.75" customHeight="1">
      <c r="L540" s="50"/>
      <c r="M540" s="50"/>
    </row>
    <row r="541" ht="15.75" customHeight="1">
      <c r="L541" s="50"/>
      <c r="M541" s="50"/>
    </row>
    <row r="542" ht="15.75" customHeight="1">
      <c r="L542" s="50"/>
      <c r="M542" s="50"/>
    </row>
    <row r="543" ht="15.75" customHeight="1">
      <c r="L543" s="50"/>
      <c r="M543" s="50"/>
    </row>
    <row r="544" ht="15.75" customHeight="1">
      <c r="L544" s="50"/>
      <c r="M544" s="50"/>
    </row>
    <row r="545" ht="15.75" customHeight="1">
      <c r="L545" s="50"/>
      <c r="M545" s="50"/>
    </row>
    <row r="546" ht="15.75" customHeight="1">
      <c r="L546" s="50"/>
      <c r="M546" s="50"/>
    </row>
    <row r="547" ht="15.75" customHeight="1">
      <c r="L547" s="50"/>
      <c r="M547" s="50"/>
    </row>
    <row r="548" ht="15.75" customHeight="1">
      <c r="L548" s="50"/>
      <c r="M548" s="50"/>
    </row>
    <row r="549" ht="15.75" customHeight="1">
      <c r="L549" s="50"/>
      <c r="M549" s="50"/>
    </row>
    <row r="550" ht="15.75" customHeight="1">
      <c r="L550" s="50"/>
      <c r="M550" s="50"/>
    </row>
    <row r="551" ht="15.75" customHeight="1">
      <c r="L551" s="50"/>
      <c r="M551" s="50"/>
    </row>
    <row r="552" ht="15.75" customHeight="1">
      <c r="L552" s="50"/>
      <c r="M552" s="50"/>
    </row>
    <row r="553" ht="15.75" customHeight="1">
      <c r="L553" s="50"/>
      <c r="M553" s="50"/>
    </row>
    <row r="554" ht="15.75" customHeight="1">
      <c r="L554" s="50"/>
      <c r="M554" s="50"/>
    </row>
    <row r="555" ht="15.75" customHeight="1">
      <c r="L555" s="50"/>
      <c r="M555" s="50"/>
    </row>
    <row r="556" ht="15.75" customHeight="1">
      <c r="L556" s="50"/>
      <c r="M556" s="50"/>
    </row>
    <row r="557" ht="15.75" customHeight="1">
      <c r="L557" s="50"/>
      <c r="M557" s="50"/>
    </row>
    <row r="558" ht="15.75" customHeight="1">
      <c r="L558" s="50"/>
      <c r="M558" s="50"/>
    </row>
    <row r="559" ht="15.75" customHeight="1">
      <c r="L559" s="50"/>
      <c r="M559" s="50"/>
    </row>
    <row r="560" ht="15.75" customHeight="1">
      <c r="L560" s="50"/>
      <c r="M560" s="50"/>
    </row>
    <row r="561" ht="15.75" customHeight="1">
      <c r="L561" s="50"/>
      <c r="M561" s="50"/>
    </row>
    <row r="562" ht="15.75" customHeight="1">
      <c r="L562" s="50"/>
      <c r="M562" s="50"/>
    </row>
    <row r="563" ht="15.75" customHeight="1">
      <c r="L563" s="50"/>
      <c r="M563" s="50"/>
    </row>
    <row r="564" ht="15.75" customHeight="1">
      <c r="L564" s="50"/>
      <c r="M564" s="50"/>
    </row>
    <row r="565" ht="15.75" customHeight="1">
      <c r="L565" s="50"/>
      <c r="M565" s="50"/>
    </row>
    <row r="566" ht="15.75" customHeight="1">
      <c r="L566" s="50"/>
      <c r="M566" s="50"/>
    </row>
    <row r="567" ht="15.75" customHeight="1">
      <c r="L567" s="50"/>
      <c r="M567" s="50"/>
    </row>
    <row r="568" ht="15.75" customHeight="1">
      <c r="L568" s="50"/>
      <c r="M568" s="50"/>
    </row>
    <row r="569" ht="15.75" customHeight="1">
      <c r="L569" s="50"/>
      <c r="M569" s="50"/>
    </row>
    <row r="570" ht="15.75" customHeight="1">
      <c r="L570" s="50"/>
      <c r="M570" s="50"/>
    </row>
    <row r="571" ht="15.75" customHeight="1">
      <c r="L571" s="50"/>
      <c r="M571" s="50"/>
    </row>
    <row r="572" ht="15.75" customHeight="1">
      <c r="L572" s="50"/>
      <c r="M572" s="50"/>
    </row>
    <row r="573" ht="15.75" customHeight="1">
      <c r="L573" s="50"/>
      <c r="M573" s="50"/>
    </row>
    <row r="574" ht="15.75" customHeight="1">
      <c r="L574" s="50"/>
      <c r="M574" s="50"/>
    </row>
    <row r="575" ht="15.75" customHeight="1">
      <c r="L575" s="50"/>
      <c r="M575" s="50"/>
    </row>
    <row r="576" ht="15.75" customHeight="1">
      <c r="L576" s="50"/>
      <c r="M576" s="50"/>
    </row>
    <row r="577" ht="15.75" customHeight="1">
      <c r="L577" s="50"/>
      <c r="M577" s="50"/>
    </row>
    <row r="578" ht="15.75" customHeight="1">
      <c r="L578" s="50"/>
      <c r="M578" s="50"/>
    </row>
    <row r="579" ht="15.75" customHeight="1">
      <c r="L579" s="50"/>
      <c r="M579" s="50"/>
    </row>
    <row r="580" ht="15.75" customHeight="1">
      <c r="L580" s="50"/>
      <c r="M580" s="50"/>
    </row>
    <row r="581" ht="15.75" customHeight="1">
      <c r="L581" s="50"/>
      <c r="M581" s="50"/>
    </row>
    <row r="582" ht="15.75" customHeight="1">
      <c r="L582" s="50"/>
      <c r="M582" s="50"/>
    </row>
    <row r="583" ht="15.75" customHeight="1">
      <c r="L583" s="50"/>
      <c r="M583" s="50"/>
    </row>
    <row r="584" ht="15.75" customHeight="1">
      <c r="L584" s="50"/>
      <c r="M584" s="50"/>
    </row>
    <row r="585" ht="15.75" customHeight="1">
      <c r="L585" s="50"/>
      <c r="M585" s="50"/>
    </row>
    <row r="586" ht="15.75" customHeight="1">
      <c r="L586" s="50"/>
      <c r="M586" s="50"/>
    </row>
    <row r="587" ht="15.75" customHeight="1">
      <c r="L587" s="50"/>
      <c r="M587" s="50"/>
    </row>
    <row r="588" ht="15.75" customHeight="1">
      <c r="L588" s="50"/>
      <c r="M588" s="50"/>
    </row>
    <row r="589" ht="15.75" customHeight="1">
      <c r="L589" s="50"/>
      <c r="M589" s="50"/>
    </row>
    <row r="590" ht="15.75" customHeight="1">
      <c r="L590" s="50"/>
      <c r="M590" s="50"/>
    </row>
    <row r="591" ht="15.75" customHeight="1">
      <c r="L591" s="50"/>
      <c r="M591" s="50"/>
    </row>
    <row r="592" ht="15.75" customHeight="1">
      <c r="L592" s="50"/>
      <c r="M592" s="50"/>
    </row>
    <row r="593" ht="15.75" customHeight="1">
      <c r="L593" s="50"/>
      <c r="M593" s="50"/>
    </row>
    <row r="594" ht="15.75" customHeight="1">
      <c r="L594" s="50"/>
      <c r="M594" s="50"/>
    </row>
    <row r="595" ht="15.75" customHeight="1">
      <c r="L595" s="50"/>
      <c r="M595" s="50"/>
    </row>
    <row r="596" ht="15.75" customHeight="1">
      <c r="L596" s="50"/>
      <c r="M596" s="50"/>
    </row>
    <row r="597" ht="15.75" customHeight="1">
      <c r="L597" s="50"/>
      <c r="M597" s="50"/>
    </row>
    <row r="598" ht="15.75" customHeight="1">
      <c r="L598" s="50"/>
      <c r="M598" s="50"/>
    </row>
    <row r="599" ht="15.75" customHeight="1">
      <c r="L599" s="50"/>
      <c r="M599" s="50"/>
    </row>
    <row r="600" ht="15.75" customHeight="1">
      <c r="L600" s="50"/>
      <c r="M600" s="50"/>
    </row>
    <row r="601" ht="15.75" customHeight="1">
      <c r="L601" s="50"/>
      <c r="M601" s="50"/>
    </row>
    <row r="602" ht="15.75" customHeight="1">
      <c r="L602" s="50"/>
      <c r="M602" s="50"/>
    </row>
    <row r="603" ht="15.75" customHeight="1">
      <c r="L603" s="50"/>
      <c r="M603" s="50"/>
    </row>
    <row r="604" ht="15.75" customHeight="1">
      <c r="L604" s="50"/>
      <c r="M604" s="50"/>
    </row>
    <row r="605" ht="15.75" customHeight="1">
      <c r="L605" s="50"/>
      <c r="M605" s="50"/>
    </row>
    <row r="606" ht="15.75" customHeight="1">
      <c r="L606" s="50"/>
      <c r="M606" s="50"/>
    </row>
    <row r="607" ht="15.75" customHeight="1">
      <c r="L607" s="50"/>
      <c r="M607" s="50"/>
    </row>
    <row r="608" ht="15.75" customHeight="1">
      <c r="L608" s="50"/>
      <c r="M608" s="50"/>
    </row>
    <row r="609" ht="15.75" customHeight="1">
      <c r="L609" s="50"/>
      <c r="M609" s="50"/>
    </row>
    <row r="610" ht="15.75" customHeight="1">
      <c r="L610" s="50"/>
      <c r="M610" s="50"/>
    </row>
    <row r="611" ht="15.75" customHeight="1">
      <c r="L611" s="50"/>
      <c r="M611" s="50"/>
    </row>
    <row r="612" ht="15.75" customHeight="1">
      <c r="L612" s="50"/>
      <c r="M612" s="50"/>
    </row>
    <row r="613" ht="15.75" customHeight="1">
      <c r="L613" s="50"/>
      <c r="M613" s="50"/>
    </row>
    <row r="614" ht="15.75" customHeight="1">
      <c r="L614" s="50"/>
      <c r="M614" s="50"/>
    </row>
    <row r="615" ht="15.75" customHeight="1">
      <c r="L615" s="50"/>
      <c r="M615" s="50"/>
    </row>
    <row r="616" ht="15.75" customHeight="1">
      <c r="L616" s="50"/>
      <c r="M616" s="50"/>
    </row>
    <row r="617" ht="15.75" customHeight="1">
      <c r="L617" s="50"/>
      <c r="M617" s="50"/>
    </row>
    <row r="618" ht="15.75" customHeight="1">
      <c r="L618" s="50"/>
      <c r="M618" s="50"/>
    </row>
    <row r="619" ht="15.75" customHeight="1">
      <c r="L619" s="50"/>
      <c r="M619" s="50"/>
    </row>
    <row r="620" ht="15.75" customHeight="1">
      <c r="L620" s="50"/>
      <c r="M620" s="50"/>
    </row>
    <row r="621" ht="15.75" customHeight="1">
      <c r="L621" s="50"/>
      <c r="M621" s="50"/>
    </row>
    <row r="622" ht="15.75" customHeight="1">
      <c r="L622" s="50"/>
      <c r="M622" s="50"/>
    </row>
    <row r="623" ht="15.75" customHeight="1">
      <c r="L623" s="50"/>
      <c r="M623" s="50"/>
    </row>
    <row r="624" ht="15.75" customHeight="1">
      <c r="L624" s="50"/>
      <c r="M624" s="50"/>
    </row>
    <row r="625" ht="15.75" customHeight="1">
      <c r="L625" s="50"/>
      <c r="M625" s="50"/>
    </row>
    <row r="626" ht="15.75" customHeight="1">
      <c r="L626" s="50"/>
      <c r="M626" s="50"/>
    </row>
    <row r="627" ht="15.75" customHeight="1">
      <c r="L627" s="50"/>
      <c r="M627" s="50"/>
    </row>
    <row r="628" ht="15.75" customHeight="1">
      <c r="L628" s="50"/>
      <c r="M628" s="50"/>
    </row>
    <row r="629" ht="15.75" customHeight="1">
      <c r="L629" s="50"/>
      <c r="M629" s="50"/>
    </row>
    <row r="630" ht="15.75" customHeight="1">
      <c r="L630" s="50"/>
      <c r="M630" s="50"/>
    </row>
    <row r="631" ht="15.75" customHeight="1">
      <c r="L631" s="50"/>
      <c r="M631" s="50"/>
    </row>
    <row r="632" ht="15.75" customHeight="1">
      <c r="L632" s="50"/>
      <c r="M632" s="50"/>
    </row>
    <row r="633" ht="15.75" customHeight="1">
      <c r="L633" s="50"/>
      <c r="M633" s="50"/>
    </row>
    <row r="634" ht="15.75" customHeight="1">
      <c r="L634" s="50"/>
      <c r="M634" s="50"/>
    </row>
    <row r="635" ht="15.75" customHeight="1">
      <c r="L635" s="50"/>
      <c r="M635" s="50"/>
    </row>
    <row r="636" ht="15.75" customHeight="1">
      <c r="L636" s="50"/>
      <c r="M636" s="50"/>
    </row>
    <row r="637" ht="15.75" customHeight="1">
      <c r="L637" s="50"/>
      <c r="M637" s="50"/>
    </row>
    <row r="638" ht="15.75" customHeight="1">
      <c r="L638" s="50"/>
      <c r="M638" s="50"/>
    </row>
    <row r="639" ht="15.75" customHeight="1">
      <c r="L639" s="50"/>
      <c r="M639" s="50"/>
    </row>
    <row r="640" ht="15.75" customHeight="1">
      <c r="L640" s="50"/>
      <c r="M640" s="50"/>
    </row>
    <row r="641" ht="15.75" customHeight="1">
      <c r="L641" s="50"/>
      <c r="M641" s="50"/>
    </row>
    <row r="642" ht="15.75" customHeight="1">
      <c r="L642" s="50"/>
      <c r="M642" s="50"/>
    </row>
    <row r="643" ht="15.75" customHeight="1">
      <c r="L643" s="50"/>
      <c r="M643" s="50"/>
    </row>
    <row r="644" ht="15.75" customHeight="1">
      <c r="L644" s="50"/>
      <c r="M644" s="50"/>
    </row>
    <row r="645" ht="15.75" customHeight="1">
      <c r="L645" s="50"/>
      <c r="M645" s="50"/>
    </row>
    <row r="646" ht="15.75" customHeight="1">
      <c r="L646" s="50"/>
      <c r="M646" s="50"/>
    </row>
    <row r="647" ht="15.75" customHeight="1">
      <c r="L647" s="50"/>
      <c r="M647" s="50"/>
    </row>
    <row r="648" ht="15.75" customHeight="1">
      <c r="L648" s="50"/>
      <c r="M648" s="50"/>
    </row>
    <row r="649" ht="15.75" customHeight="1">
      <c r="L649" s="50"/>
      <c r="M649" s="50"/>
    </row>
    <row r="650" ht="15.75" customHeight="1">
      <c r="L650" s="50"/>
      <c r="M650" s="50"/>
    </row>
    <row r="651" ht="15.75" customHeight="1">
      <c r="L651" s="50"/>
      <c r="M651" s="50"/>
    </row>
    <row r="652" ht="15.75" customHeight="1">
      <c r="L652" s="50"/>
      <c r="M652" s="50"/>
    </row>
    <row r="653" ht="15.75" customHeight="1">
      <c r="L653" s="50"/>
      <c r="M653" s="50"/>
    </row>
    <row r="654" ht="15.75" customHeight="1">
      <c r="L654" s="50"/>
      <c r="M654" s="50"/>
    </row>
    <row r="655" ht="15.75" customHeight="1">
      <c r="L655" s="50"/>
      <c r="M655" s="50"/>
    </row>
    <row r="656" ht="15.75" customHeight="1">
      <c r="L656" s="50"/>
      <c r="M656" s="50"/>
    </row>
    <row r="657" ht="15.75" customHeight="1">
      <c r="L657" s="50"/>
      <c r="M657" s="50"/>
    </row>
    <row r="658" ht="15.75" customHeight="1">
      <c r="L658" s="50"/>
      <c r="M658" s="50"/>
    </row>
    <row r="659" ht="15.75" customHeight="1">
      <c r="L659" s="50"/>
      <c r="M659" s="50"/>
    </row>
    <row r="660" ht="15.75" customHeight="1">
      <c r="L660" s="50"/>
      <c r="M660" s="50"/>
    </row>
    <row r="661" ht="15.75" customHeight="1">
      <c r="L661" s="50"/>
      <c r="M661" s="50"/>
    </row>
    <row r="662" ht="15.75" customHeight="1">
      <c r="L662" s="50"/>
      <c r="M662" s="50"/>
    </row>
    <row r="663" ht="15.75" customHeight="1">
      <c r="L663" s="50"/>
      <c r="M663" s="50"/>
    </row>
    <row r="664" ht="15.75" customHeight="1">
      <c r="L664" s="50"/>
      <c r="M664" s="50"/>
    </row>
    <row r="665" ht="15.75" customHeight="1">
      <c r="L665" s="50"/>
      <c r="M665" s="50"/>
    </row>
    <row r="666" ht="15.75" customHeight="1">
      <c r="L666" s="50"/>
      <c r="M666" s="50"/>
    </row>
    <row r="667" ht="15.75" customHeight="1">
      <c r="L667" s="50"/>
      <c r="M667" s="50"/>
    </row>
    <row r="668" ht="15.75" customHeight="1">
      <c r="L668" s="50"/>
      <c r="M668" s="50"/>
    </row>
    <row r="669" ht="15.75" customHeight="1">
      <c r="L669" s="50"/>
      <c r="M669" s="50"/>
    </row>
    <row r="670" ht="15.75" customHeight="1">
      <c r="L670" s="50"/>
      <c r="M670" s="50"/>
    </row>
    <row r="671" ht="15.75" customHeight="1">
      <c r="L671" s="50"/>
      <c r="M671" s="50"/>
    </row>
    <row r="672" ht="15.75" customHeight="1">
      <c r="L672" s="50"/>
      <c r="M672" s="50"/>
    </row>
    <row r="673" ht="15.75" customHeight="1">
      <c r="L673" s="50"/>
      <c r="M673" s="50"/>
    </row>
    <row r="674" ht="15.75" customHeight="1">
      <c r="L674" s="50"/>
      <c r="M674" s="50"/>
    </row>
    <row r="675" ht="15.75" customHeight="1">
      <c r="L675" s="50"/>
      <c r="M675" s="50"/>
    </row>
    <row r="676" ht="15.75" customHeight="1">
      <c r="L676" s="50"/>
      <c r="M676" s="50"/>
    </row>
    <row r="677" ht="15.75" customHeight="1">
      <c r="L677" s="50"/>
      <c r="M677" s="50"/>
    </row>
    <row r="678" ht="15.75" customHeight="1">
      <c r="L678" s="50"/>
      <c r="M678" s="50"/>
    </row>
    <row r="679" ht="15.75" customHeight="1">
      <c r="L679" s="50"/>
      <c r="M679" s="50"/>
    </row>
    <row r="680" ht="15.75" customHeight="1">
      <c r="L680" s="50"/>
      <c r="M680" s="50"/>
    </row>
    <row r="681" ht="15.75" customHeight="1">
      <c r="L681" s="50"/>
      <c r="M681" s="50"/>
    </row>
    <row r="682" ht="15.75" customHeight="1">
      <c r="L682" s="50"/>
      <c r="M682" s="50"/>
    </row>
    <row r="683" ht="15.75" customHeight="1">
      <c r="L683" s="50"/>
      <c r="M683" s="50"/>
    </row>
    <row r="684" ht="15.75" customHeight="1">
      <c r="L684" s="50"/>
      <c r="M684" s="50"/>
    </row>
    <row r="685" ht="15.75" customHeight="1">
      <c r="L685" s="50"/>
      <c r="M685" s="50"/>
    </row>
    <row r="686" ht="15.75" customHeight="1">
      <c r="L686" s="50"/>
      <c r="M686" s="50"/>
    </row>
    <row r="687" ht="15.75" customHeight="1">
      <c r="L687" s="50"/>
      <c r="M687" s="50"/>
    </row>
    <row r="688" ht="15.75" customHeight="1">
      <c r="L688" s="50"/>
      <c r="M688" s="50"/>
    </row>
    <row r="689" ht="15.75" customHeight="1">
      <c r="L689" s="50"/>
      <c r="M689" s="50"/>
    </row>
    <row r="690" ht="15.75" customHeight="1">
      <c r="L690" s="50"/>
      <c r="M690" s="50"/>
    </row>
    <row r="691" ht="15.75" customHeight="1">
      <c r="L691" s="50"/>
      <c r="M691" s="50"/>
    </row>
    <row r="692" ht="15.75" customHeight="1">
      <c r="L692" s="50"/>
      <c r="M692" s="50"/>
    </row>
    <row r="693" ht="15.75" customHeight="1">
      <c r="L693" s="50"/>
      <c r="M693" s="50"/>
    </row>
    <row r="694" ht="15.75" customHeight="1">
      <c r="L694" s="50"/>
      <c r="M694" s="50"/>
    </row>
    <row r="695" ht="15.75" customHeight="1">
      <c r="L695" s="50"/>
      <c r="M695" s="50"/>
    </row>
    <row r="696" ht="15.75" customHeight="1">
      <c r="L696" s="50"/>
      <c r="M696" s="50"/>
    </row>
    <row r="697" ht="15.75" customHeight="1">
      <c r="L697" s="50"/>
      <c r="M697" s="50"/>
    </row>
    <row r="698" ht="15.75" customHeight="1">
      <c r="L698" s="50"/>
      <c r="M698" s="50"/>
    </row>
    <row r="699" ht="15.75" customHeight="1">
      <c r="L699" s="50"/>
      <c r="M699" s="50"/>
    </row>
    <row r="700" ht="15.75" customHeight="1">
      <c r="L700" s="50"/>
      <c r="M700" s="50"/>
    </row>
    <row r="701" ht="15.75" customHeight="1">
      <c r="L701" s="50"/>
      <c r="M701" s="50"/>
    </row>
    <row r="702" ht="15.75" customHeight="1">
      <c r="L702" s="50"/>
      <c r="M702" s="50"/>
    </row>
    <row r="703" ht="15.75" customHeight="1">
      <c r="L703" s="50"/>
      <c r="M703" s="50"/>
    </row>
    <row r="704" ht="15.75" customHeight="1">
      <c r="L704" s="50"/>
      <c r="M704" s="50"/>
    </row>
    <row r="705" ht="15.75" customHeight="1">
      <c r="L705" s="50"/>
      <c r="M705" s="50"/>
    </row>
    <row r="706" ht="15.75" customHeight="1">
      <c r="L706" s="50"/>
      <c r="M706" s="50"/>
    </row>
    <row r="707" ht="15.75" customHeight="1">
      <c r="L707" s="50"/>
      <c r="M707" s="50"/>
    </row>
    <row r="708" ht="15.75" customHeight="1">
      <c r="L708" s="50"/>
      <c r="M708" s="50"/>
    </row>
    <row r="709" ht="15.75" customHeight="1">
      <c r="L709" s="50"/>
      <c r="M709" s="50"/>
    </row>
    <row r="710" ht="15.75" customHeight="1">
      <c r="L710" s="50"/>
      <c r="M710" s="50"/>
    </row>
    <row r="711" ht="15.75" customHeight="1">
      <c r="L711" s="50"/>
      <c r="M711" s="50"/>
    </row>
    <row r="712" ht="15.75" customHeight="1">
      <c r="L712" s="50"/>
      <c r="M712" s="50"/>
    </row>
    <row r="713" ht="15.75" customHeight="1">
      <c r="L713" s="50"/>
      <c r="M713" s="50"/>
    </row>
    <row r="714" ht="15.75" customHeight="1">
      <c r="L714" s="50"/>
      <c r="M714" s="50"/>
    </row>
    <row r="715" ht="15.75" customHeight="1">
      <c r="L715" s="50"/>
      <c r="M715" s="50"/>
    </row>
    <row r="716" ht="15.75" customHeight="1">
      <c r="L716" s="50"/>
      <c r="M716" s="50"/>
    </row>
    <row r="717" ht="15.75" customHeight="1">
      <c r="L717" s="50"/>
      <c r="M717" s="50"/>
    </row>
    <row r="718" ht="15.75" customHeight="1">
      <c r="L718" s="50"/>
      <c r="M718" s="50"/>
    </row>
    <row r="719" ht="15.75" customHeight="1">
      <c r="L719" s="50"/>
      <c r="M719" s="50"/>
    </row>
    <row r="720" ht="15.75" customHeight="1">
      <c r="L720" s="50"/>
      <c r="M720" s="50"/>
    </row>
    <row r="721" ht="15.75" customHeight="1">
      <c r="L721" s="50"/>
      <c r="M721" s="50"/>
    </row>
    <row r="722" ht="15.75" customHeight="1">
      <c r="L722" s="50"/>
      <c r="M722" s="50"/>
    </row>
    <row r="723" ht="15.75" customHeight="1">
      <c r="L723" s="50"/>
      <c r="M723" s="50"/>
    </row>
    <row r="724" ht="15.75" customHeight="1">
      <c r="L724" s="50"/>
      <c r="M724" s="50"/>
    </row>
    <row r="725" ht="15.75" customHeight="1">
      <c r="L725" s="50"/>
      <c r="M725" s="50"/>
    </row>
    <row r="726" ht="15.75" customHeight="1">
      <c r="L726" s="50"/>
      <c r="M726" s="50"/>
    </row>
    <row r="727" ht="15.75" customHeight="1">
      <c r="L727" s="50"/>
      <c r="M727" s="50"/>
    </row>
    <row r="728" ht="15.75" customHeight="1">
      <c r="L728" s="50"/>
      <c r="M728" s="50"/>
    </row>
    <row r="729" ht="15.75" customHeight="1">
      <c r="L729" s="50"/>
      <c r="M729" s="50"/>
    </row>
    <row r="730" ht="15.75" customHeight="1">
      <c r="L730" s="50"/>
      <c r="M730" s="50"/>
    </row>
    <row r="731" ht="15.75" customHeight="1">
      <c r="L731" s="50"/>
      <c r="M731" s="50"/>
    </row>
    <row r="732" ht="15.75" customHeight="1">
      <c r="L732" s="50"/>
      <c r="M732" s="50"/>
    </row>
    <row r="733" ht="15.75" customHeight="1">
      <c r="L733" s="50"/>
      <c r="M733" s="50"/>
    </row>
    <row r="734" ht="15.75" customHeight="1">
      <c r="L734" s="50"/>
      <c r="M734" s="50"/>
    </row>
    <row r="735" ht="15.75" customHeight="1">
      <c r="L735" s="50"/>
      <c r="M735" s="50"/>
    </row>
    <row r="736" ht="15.75" customHeight="1">
      <c r="L736" s="50"/>
      <c r="M736" s="50"/>
    </row>
    <row r="737" ht="15.75" customHeight="1">
      <c r="L737" s="50"/>
      <c r="M737" s="50"/>
    </row>
    <row r="738" ht="15.75" customHeight="1">
      <c r="L738" s="50"/>
      <c r="M738" s="50"/>
    </row>
    <row r="739" ht="15.75" customHeight="1">
      <c r="L739" s="50"/>
      <c r="M739" s="50"/>
    </row>
    <row r="740" ht="15.75" customHeight="1">
      <c r="L740" s="50"/>
      <c r="M740" s="50"/>
    </row>
    <row r="741" ht="15.75" customHeight="1">
      <c r="L741" s="50"/>
      <c r="M741" s="50"/>
    </row>
    <row r="742" ht="15.75" customHeight="1">
      <c r="L742" s="50"/>
      <c r="M742" s="50"/>
    </row>
    <row r="743" ht="15.75" customHeight="1">
      <c r="L743" s="50"/>
      <c r="M743" s="50"/>
    </row>
    <row r="744" ht="15.75" customHeight="1">
      <c r="L744" s="50"/>
      <c r="M744" s="50"/>
    </row>
    <row r="745" ht="15.75" customHeight="1">
      <c r="L745" s="50"/>
      <c r="M745" s="50"/>
    </row>
    <row r="746" ht="15.75" customHeight="1">
      <c r="L746" s="50"/>
      <c r="M746" s="50"/>
    </row>
    <row r="747" ht="15.75" customHeight="1">
      <c r="L747" s="50"/>
      <c r="M747" s="50"/>
    </row>
    <row r="748" ht="15.75" customHeight="1">
      <c r="L748" s="50"/>
      <c r="M748" s="50"/>
    </row>
    <row r="749" ht="15.75" customHeight="1">
      <c r="L749" s="50"/>
      <c r="M749" s="50"/>
    </row>
    <row r="750" ht="15.75" customHeight="1">
      <c r="L750" s="50"/>
      <c r="M750" s="50"/>
    </row>
    <row r="751" ht="15.75" customHeight="1">
      <c r="L751" s="50"/>
      <c r="M751" s="50"/>
    </row>
    <row r="752" ht="15.75" customHeight="1">
      <c r="L752" s="50"/>
      <c r="M752" s="50"/>
    </row>
    <row r="753" ht="15.75" customHeight="1">
      <c r="L753" s="50"/>
      <c r="M753" s="50"/>
    </row>
    <row r="754" ht="15.75" customHeight="1">
      <c r="L754" s="50"/>
      <c r="M754" s="50"/>
    </row>
    <row r="755" ht="15.75" customHeight="1">
      <c r="L755" s="50"/>
      <c r="M755" s="50"/>
    </row>
    <row r="756" ht="15.75" customHeight="1">
      <c r="L756" s="50"/>
      <c r="M756" s="50"/>
    </row>
    <row r="757" ht="15.75" customHeight="1">
      <c r="L757" s="50"/>
      <c r="M757" s="50"/>
    </row>
    <row r="758" ht="15.75" customHeight="1">
      <c r="L758" s="50"/>
      <c r="M758" s="50"/>
    </row>
    <row r="759" ht="15.75" customHeight="1">
      <c r="L759" s="50"/>
      <c r="M759" s="50"/>
    </row>
    <row r="760" ht="15.75" customHeight="1">
      <c r="L760" s="50"/>
      <c r="M760" s="50"/>
    </row>
    <row r="761" ht="15.75" customHeight="1">
      <c r="L761" s="50"/>
      <c r="M761" s="50"/>
    </row>
    <row r="762" ht="15.75" customHeight="1">
      <c r="L762" s="50"/>
      <c r="M762" s="50"/>
    </row>
    <row r="763" ht="15.75" customHeight="1">
      <c r="L763" s="50"/>
      <c r="M763" s="50"/>
    </row>
    <row r="764" ht="15.75" customHeight="1">
      <c r="L764" s="50"/>
      <c r="M764" s="50"/>
    </row>
    <row r="765" ht="15.75" customHeight="1">
      <c r="L765" s="50"/>
      <c r="M765" s="50"/>
    </row>
    <row r="766" ht="15.75" customHeight="1">
      <c r="L766" s="50"/>
      <c r="M766" s="50"/>
    </row>
    <row r="767" ht="15.75" customHeight="1">
      <c r="L767" s="50"/>
      <c r="M767" s="50"/>
    </row>
    <row r="768" ht="15.75" customHeight="1">
      <c r="L768" s="50"/>
      <c r="M768" s="50"/>
    </row>
    <row r="769" ht="15.75" customHeight="1">
      <c r="L769" s="50"/>
      <c r="M769" s="50"/>
    </row>
    <row r="770" ht="15.75" customHeight="1">
      <c r="L770" s="50"/>
      <c r="M770" s="50"/>
    </row>
    <row r="771" ht="15.75" customHeight="1">
      <c r="L771" s="50"/>
      <c r="M771" s="50"/>
    </row>
    <row r="772" ht="15.75" customHeight="1">
      <c r="L772" s="50"/>
      <c r="M772" s="50"/>
    </row>
    <row r="773" ht="15.75" customHeight="1">
      <c r="L773" s="50"/>
      <c r="M773" s="50"/>
    </row>
    <row r="774" ht="15.75" customHeight="1">
      <c r="L774" s="50"/>
      <c r="M774" s="50"/>
    </row>
    <row r="775" ht="15.75" customHeight="1">
      <c r="L775" s="50"/>
      <c r="M775" s="50"/>
    </row>
    <row r="776" ht="15.75" customHeight="1">
      <c r="L776" s="50"/>
      <c r="M776" s="50"/>
    </row>
    <row r="777" ht="15.75" customHeight="1">
      <c r="L777" s="50"/>
      <c r="M777" s="50"/>
    </row>
    <row r="778" ht="15.75" customHeight="1">
      <c r="L778" s="50"/>
      <c r="M778" s="50"/>
    </row>
    <row r="779" ht="15.75" customHeight="1">
      <c r="L779" s="50"/>
      <c r="M779" s="50"/>
    </row>
    <row r="780" ht="15.75" customHeight="1">
      <c r="L780" s="50"/>
      <c r="M780" s="50"/>
    </row>
    <row r="781" ht="15.75" customHeight="1">
      <c r="L781" s="50"/>
      <c r="M781" s="50"/>
    </row>
    <row r="782" ht="15.75" customHeight="1">
      <c r="L782" s="50"/>
      <c r="M782" s="50"/>
    </row>
    <row r="783" ht="15.75" customHeight="1">
      <c r="L783" s="50"/>
      <c r="M783" s="50"/>
    </row>
    <row r="784" ht="15.75" customHeight="1">
      <c r="L784" s="50"/>
      <c r="M784" s="50"/>
    </row>
    <row r="785" ht="15.75" customHeight="1">
      <c r="L785" s="50"/>
      <c r="M785" s="50"/>
    </row>
    <row r="786" ht="15.75" customHeight="1">
      <c r="L786" s="50"/>
      <c r="M786" s="50"/>
    </row>
    <row r="787" ht="15.75" customHeight="1">
      <c r="L787" s="50"/>
      <c r="M787" s="50"/>
    </row>
    <row r="788" ht="15.75" customHeight="1">
      <c r="L788" s="50"/>
      <c r="M788" s="50"/>
    </row>
    <row r="789" ht="15.75" customHeight="1">
      <c r="L789" s="50"/>
      <c r="M789" s="50"/>
    </row>
    <row r="790" ht="15.75" customHeight="1">
      <c r="L790" s="50"/>
      <c r="M790" s="50"/>
    </row>
    <row r="791" ht="15.75" customHeight="1">
      <c r="L791" s="50"/>
      <c r="M791" s="50"/>
    </row>
    <row r="792" ht="15.75" customHeight="1">
      <c r="L792" s="50"/>
      <c r="M792" s="50"/>
    </row>
    <row r="793" ht="15.75" customHeight="1">
      <c r="L793" s="50"/>
      <c r="M793" s="50"/>
    </row>
    <row r="794" ht="15.75" customHeight="1">
      <c r="L794" s="50"/>
      <c r="M794" s="50"/>
    </row>
    <row r="795" ht="15.75" customHeight="1">
      <c r="L795" s="50"/>
      <c r="M795" s="50"/>
    </row>
    <row r="796" ht="15.75" customHeight="1">
      <c r="L796" s="50"/>
      <c r="M796" s="50"/>
    </row>
    <row r="797" ht="15.75" customHeight="1">
      <c r="L797" s="50"/>
      <c r="M797" s="50"/>
    </row>
    <row r="798" ht="15.75" customHeight="1">
      <c r="L798" s="50"/>
      <c r="M798" s="50"/>
    </row>
    <row r="799" ht="15.75" customHeight="1">
      <c r="L799" s="50"/>
      <c r="M799" s="50"/>
    </row>
    <row r="800" ht="15.75" customHeight="1">
      <c r="L800" s="50"/>
      <c r="M800" s="50"/>
    </row>
    <row r="801" ht="15.75" customHeight="1">
      <c r="L801" s="50"/>
      <c r="M801" s="50"/>
    </row>
    <row r="802" ht="15.75" customHeight="1">
      <c r="L802" s="50"/>
      <c r="M802" s="50"/>
    </row>
    <row r="803" ht="15.75" customHeight="1">
      <c r="L803" s="50"/>
      <c r="M803" s="50"/>
    </row>
    <row r="804" ht="15.75" customHeight="1">
      <c r="L804" s="50"/>
      <c r="M804" s="50"/>
    </row>
    <row r="805" ht="15.75" customHeight="1">
      <c r="L805" s="50"/>
      <c r="M805" s="50"/>
    </row>
    <row r="806" ht="15.75" customHeight="1">
      <c r="L806" s="50"/>
      <c r="M806" s="50"/>
    </row>
    <row r="807" ht="15.75" customHeight="1">
      <c r="L807" s="50"/>
      <c r="M807" s="50"/>
    </row>
    <row r="808" ht="15.75" customHeight="1">
      <c r="L808" s="50"/>
      <c r="M808" s="50"/>
    </row>
    <row r="809" ht="15.75" customHeight="1">
      <c r="L809" s="50"/>
      <c r="M809" s="50"/>
    </row>
    <row r="810" ht="15.75" customHeight="1">
      <c r="L810" s="50"/>
      <c r="M810" s="50"/>
    </row>
    <row r="811" ht="15.75" customHeight="1">
      <c r="L811" s="50"/>
      <c r="M811" s="50"/>
    </row>
    <row r="812" ht="15.75" customHeight="1">
      <c r="L812" s="50"/>
      <c r="M812" s="50"/>
    </row>
    <row r="813" ht="15.75" customHeight="1">
      <c r="L813" s="50"/>
      <c r="M813" s="50"/>
    </row>
    <row r="814" ht="15.75" customHeight="1">
      <c r="L814" s="50"/>
      <c r="M814" s="50"/>
    </row>
    <row r="815" ht="15.75" customHeight="1">
      <c r="L815" s="50"/>
      <c r="M815" s="50"/>
    </row>
    <row r="816" ht="15.75" customHeight="1">
      <c r="L816" s="50"/>
      <c r="M816" s="50"/>
    </row>
    <row r="817" ht="15.75" customHeight="1">
      <c r="L817" s="50"/>
      <c r="M817" s="50"/>
    </row>
    <row r="818" ht="15.75" customHeight="1">
      <c r="L818" s="50"/>
      <c r="M818" s="50"/>
    </row>
    <row r="819" ht="15.75" customHeight="1">
      <c r="L819" s="50"/>
      <c r="M819" s="50"/>
    </row>
    <row r="820" ht="15.75" customHeight="1">
      <c r="L820" s="50"/>
      <c r="M820" s="50"/>
    </row>
    <row r="821" ht="15.75" customHeight="1">
      <c r="L821" s="50"/>
      <c r="M821" s="50"/>
    </row>
    <row r="822" ht="15.75" customHeight="1">
      <c r="L822" s="50"/>
      <c r="M822" s="50"/>
    </row>
    <row r="823" ht="15.75" customHeight="1">
      <c r="L823" s="50"/>
      <c r="M823" s="50"/>
    </row>
    <row r="824" ht="15.75" customHeight="1">
      <c r="L824" s="50"/>
      <c r="M824" s="50"/>
    </row>
    <row r="825" ht="15.75" customHeight="1">
      <c r="L825" s="50"/>
      <c r="M825" s="50"/>
    </row>
    <row r="826" ht="15.75" customHeight="1">
      <c r="L826" s="50"/>
      <c r="M826" s="50"/>
    </row>
    <row r="827" ht="15.75" customHeight="1">
      <c r="L827" s="50"/>
      <c r="M827" s="50"/>
    </row>
    <row r="828" ht="15.75" customHeight="1">
      <c r="L828" s="50"/>
      <c r="M828" s="50"/>
    </row>
    <row r="829" ht="15.75" customHeight="1">
      <c r="L829" s="50"/>
      <c r="M829" s="50"/>
    </row>
    <row r="830" ht="15.75" customHeight="1">
      <c r="L830" s="50"/>
      <c r="M830" s="50"/>
    </row>
    <row r="831" ht="15.75" customHeight="1">
      <c r="L831" s="50"/>
      <c r="M831" s="50"/>
    </row>
    <row r="832" ht="15.75" customHeight="1">
      <c r="L832" s="50"/>
      <c r="M832" s="50"/>
    </row>
    <row r="833" ht="15.75" customHeight="1">
      <c r="L833" s="50"/>
      <c r="M833" s="50"/>
    </row>
    <row r="834" ht="15.75" customHeight="1">
      <c r="L834" s="50"/>
      <c r="M834" s="50"/>
    </row>
    <row r="835" ht="15.75" customHeight="1">
      <c r="L835" s="50"/>
      <c r="M835" s="50"/>
    </row>
    <row r="836" ht="15.75" customHeight="1">
      <c r="L836" s="50"/>
      <c r="M836" s="50"/>
    </row>
    <row r="837" ht="15.75" customHeight="1">
      <c r="L837" s="50"/>
      <c r="M837" s="50"/>
    </row>
    <row r="838" ht="15.75" customHeight="1">
      <c r="L838" s="50"/>
      <c r="M838" s="50"/>
    </row>
    <row r="839" ht="15.75" customHeight="1">
      <c r="L839" s="50"/>
      <c r="M839" s="50"/>
    </row>
    <row r="840" ht="15.75" customHeight="1">
      <c r="L840" s="50"/>
      <c r="M840" s="50"/>
    </row>
    <row r="841" ht="15.75" customHeight="1">
      <c r="L841" s="50"/>
      <c r="M841" s="50"/>
    </row>
    <row r="842" ht="15.75" customHeight="1">
      <c r="L842" s="50"/>
      <c r="M842" s="50"/>
    </row>
    <row r="843" ht="15.75" customHeight="1">
      <c r="L843" s="50"/>
      <c r="M843" s="50"/>
    </row>
    <row r="844" ht="15.75" customHeight="1">
      <c r="L844" s="50"/>
      <c r="M844" s="50"/>
    </row>
    <row r="845" ht="15.75" customHeight="1">
      <c r="L845" s="50"/>
      <c r="M845" s="50"/>
    </row>
    <row r="846" ht="15.75" customHeight="1">
      <c r="L846" s="50"/>
      <c r="M846" s="50"/>
    </row>
    <row r="847" ht="15.75" customHeight="1">
      <c r="L847" s="50"/>
      <c r="M847" s="50"/>
    </row>
    <row r="848" ht="15.75" customHeight="1">
      <c r="L848" s="50"/>
      <c r="M848" s="50"/>
    </row>
    <row r="849" ht="15.75" customHeight="1">
      <c r="L849" s="50"/>
      <c r="M849" s="50"/>
    </row>
    <row r="850" ht="15.75" customHeight="1">
      <c r="L850" s="50"/>
      <c r="M850" s="50"/>
    </row>
    <row r="851" ht="15.75" customHeight="1">
      <c r="L851" s="50"/>
      <c r="M851" s="50"/>
    </row>
    <row r="852" ht="15.75" customHeight="1">
      <c r="L852" s="50"/>
      <c r="M852" s="50"/>
    </row>
    <row r="853" ht="15.75" customHeight="1">
      <c r="L853" s="50"/>
      <c r="M853" s="50"/>
    </row>
    <row r="854" ht="15.75" customHeight="1">
      <c r="L854" s="50"/>
      <c r="M854" s="50"/>
    </row>
    <row r="855" ht="15.75" customHeight="1">
      <c r="L855" s="50"/>
      <c r="M855" s="50"/>
    </row>
    <row r="856" ht="15.75" customHeight="1">
      <c r="L856" s="50"/>
      <c r="M856" s="50"/>
    </row>
    <row r="857" ht="15.75" customHeight="1">
      <c r="L857" s="50"/>
      <c r="M857" s="50"/>
    </row>
    <row r="858" ht="15.75" customHeight="1">
      <c r="L858" s="50"/>
      <c r="M858" s="50"/>
    </row>
    <row r="859" ht="15.75" customHeight="1">
      <c r="L859" s="50"/>
      <c r="M859" s="50"/>
    </row>
    <row r="860" ht="15.75" customHeight="1">
      <c r="L860" s="50"/>
      <c r="M860" s="50"/>
    </row>
    <row r="861" ht="15.75" customHeight="1">
      <c r="L861" s="50"/>
      <c r="M861" s="50"/>
    </row>
    <row r="862" ht="15.75" customHeight="1">
      <c r="L862" s="50"/>
      <c r="M862" s="50"/>
    </row>
    <row r="863" ht="15.75" customHeight="1">
      <c r="L863" s="50"/>
      <c r="M863" s="50"/>
    </row>
    <row r="864" ht="15.75" customHeight="1">
      <c r="L864" s="50"/>
      <c r="M864" s="50"/>
    </row>
    <row r="865" ht="15.75" customHeight="1">
      <c r="L865" s="50"/>
      <c r="M865" s="50"/>
    </row>
    <row r="866" ht="15.75" customHeight="1">
      <c r="L866" s="50"/>
      <c r="M866" s="50"/>
    </row>
    <row r="867" ht="15.75" customHeight="1">
      <c r="L867" s="50"/>
      <c r="M867" s="50"/>
    </row>
    <row r="868" ht="15.75" customHeight="1">
      <c r="L868" s="50"/>
      <c r="M868" s="50"/>
    </row>
    <row r="869" ht="15.75" customHeight="1">
      <c r="L869" s="50"/>
      <c r="M869" s="50"/>
    </row>
    <row r="870" ht="15.75" customHeight="1">
      <c r="L870" s="50"/>
      <c r="M870" s="50"/>
    </row>
    <row r="871" ht="15.75" customHeight="1">
      <c r="L871" s="50"/>
      <c r="M871" s="50"/>
    </row>
    <row r="872" ht="15.75" customHeight="1">
      <c r="L872" s="50"/>
      <c r="M872" s="50"/>
    </row>
    <row r="873" ht="15.75" customHeight="1">
      <c r="L873" s="50"/>
      <c r="M873" s="50"/>
    </row>
    <row r="874" ht="15.75" customHeight="1">
      <c r="L874" s="50"/>
      <c r="M874" s="50"/>
    </row>
    <row r="875" ht="15.75" customHeight="1">
      <c r="L875" s="50"/>
      <c r="M875" s="50"/>
    </row>
    <row r="876" ht="15.75" customHeight="1">
      <c r="L876" s="50"/>
      <c r="M876" s="50"/>
    </row>
    <row r="877" ht="15.75" customHeight="1">
      <c r="L877" s="50"/>
      <c r="M877" s="50"/>
    </row>
    <row r="878" ht="15.75" customHeight="1">
      <c r="L878" s="50"/>
      <c r="M878" s="50"/>
    </row>
    <row r="879" ht="15.75" customHeight="1">
      <c r="L879" s="50"/>
      <c r="M879" s="50"/>
    </row>
    <row r="880" ht="15.75" customHeight="1">
      <c r="L880" s="50"/>
      <c r="M880" s="50"/>
    </row>
    <row r="881" ht="15.75" customHeight="1">
      <c r="L881" s="50"/>
      <c r="M881" s="50"/>
    </row>
    <row r="882" ht="15.75" customHeight="1">
      <c r="L882" s="50"/>
      <c r="M882" s="50"/>
    </row>
    <row r="883" ht="15.75" customHeight="1">
      <c r="L883" s="50"/>
      <c r="M883" s="50"/>
    </row>
    <row r="884" ht="15.75" customHeight="1">
      <c r="L884" s="50"/>
      <c r="M884" s="50"/>
    </row>
    <row r="885" ht="15.75" customHeight="1">
      <c r="L885" s="50"/>
      <c r="M885" s="50"/>
    </row>
    <row r="886" ht="15.75" customHeight="1">
      <c r="L886" s="50"/>
      <c r="M886" s="50"/>
    </row>
    <row r="887" ht="15.75" customHeight="1">
      <c r="L887" s="50"/>
      <c r="M887" s="50"/>
    </row>
    <row r="888" ht="15.75" customHeight="1">
      <c r="L888" s="50"/>
      <c r="M888" s="50"/>
    </row>
    <row r="889" ht="15.75" customHeight="1">
      <c r="L889" s="50"/>
      <c r="M889" s="50"/>
    </row>
    <row r="890" ht="15.75" customHeight="1">
      <c r="L890" s="50"/>
      <c r="M890" s="50"/>
    </row>
    <row r="891" ht="15.75" customHeight="1">
      <c r="L891" s="50"/>
      <c r="M891" s="50"/>
    </row>
    <row r="892" ht="15.75" customHeight="1">
      <c r="L892" s="50"/>
      <c r="M892" s="50"/>
    </row>
    <row r="893" ht="15.75" customHeight="1">
      <c r="L893" s="50"/>
      <c r="M893" s="50"/>
    </row>
    <row r="894" ht="15.75" customHeight="1">
      <c r="L894" s="50"/>
      <c r="M894" s="50"/>
    </row>
    <row r="895" ht="15.75" customHeight="1">
      <c r="L895" s="50"/>
      <c r="M895" s="50"/>
    </row>
    <row r="896" ht="15.75" customHeight="1">
      <c r="L896" s="50"/>
      <c r="M896" s="50"/>
    </row>
    <row r="897" ht="15.75" customHeight="1">
      <c r="L897" s="50"/>
      <c r="M897" s="50"/>
    </row>
    <row r="898" ht="15.75" customHeight="1">
      <c r="L898" s="50"/>
      <c r="M898" s="50"/>
    </row>
    <row r="899" ht="15.75" customHeight="1">
      <c r="L899" s="50"/>
      <c r="M899" s="50"/>
    </row>
    <row r="900" ht="15.75" customHeight="1">
      <c r="L900" s="50"/>
      <c r="M900" s="50"/>
    </row>
    <row r="901" ht="15.75" customHeight="1">
      <c r="L901" s="50"/>
      <c r="M901" s="50"/>
    </row>
    <row r="902" ht="15.75" customHeight="1">
      <c r="L902" s="50"/>
      <c r="M902" s="50"/>
    </row>
    <row r="903" ht="15.75" customHeight="1">
      <c r="L903" s="50"/>
      <c r="M903" s="50"/>
    </row>
    <row r="904" ht="15.75" customHeight="1">
      <c r="L904" s="50"/>
      <c r="M904" s="50"/>
    </row>
    <row r="905" ht="15.75" customHeight="1">
      <c r="L905" s="50"/>
      <c r="M905" s="50"/>
    </row>
    <row r="906" ht="15.75" customHeight="1">
      <c r="L906" s="50"/>
      <c r="M906" s="50"/>
    </row>
    <row r="907" ht="15.75" customHeight="1">
      <c r="L907" s="50"/>
      <c r="M907" s="50"/>
    </row>
    <row r="908" ht="15.75" customHeight="1">
      <c r="L908" s="50"/>
      <c r="M908" s="50"/>
    </row>
    <row r="909" ht="15.75" customHeight="1">
      <c r="L909" s="50"/>
      <c r="M909" s="50"/>
    </row>
    <row r="910" ht="15.75" customHeight="1">
      <c r="L910" s="50"/>
      <c r="M910" s="50"/>
    </row>
    <row r="911" ht="15.75" customHeight="1">
      <c r="L911" s="50"/>
      <c r="M911" s="50"/>
    </row>
    <row r="912" ht="15.75" customHeight="1">
      <c r="L912" s="50"/>
      <c r="M912" s="50"/>
    </row>
    <row r="913" ht="15.75" customHeight="1">
      <c r="L913" s="50"/>
      <c r="M913" s="50"/>
    </row>
    <row r="914" ht="15.75" customHeight="1">
      <c r="L914" s="50"/>
      <c r="M914" s="50"/>
    </row>
    <row r="915" ht="15.75" customHeight="1">
      <c r="L915" s="50"/>
      <c r="M915" s="50"/>
    </row>
    <row r="916" ht="15.75" customHeight="1">
      <c r="L916" s="50"/>
      <c r="M916" s="50"/>
    </row>
    <row r="917" ht="15.75" customHeight="1">
      <c r="L917" s="50"/>
      <c r="M917" s="50"/>
    </row>
    <row r="918" ht="15.75" customHeight="1">
      <c r="L918" s="50"/>
      <c r="M918" s="50"/>
    </row>
    <row r="919" ht="15.75" customHeight="1">
      <c r="L919" s="50"/>
      <c r="M919" s="50"/>
    </row>
    <row r="920" ht="15.75" customHeight="1">
      <c r="L920" s="50"/>
      <c r="M920" s="50"/>
    </row>
    <row r="921" ht="15.75" customHeight="1">
      <c r="L921" s="50"/>
      <c r="M921" s="50"/>
    </row>
    <row r="922" ht="15.75" customHeight="1">
      <c r="L922" s="50"/>
      <c r="M922" s="50"/>
    </row>
    <row r="923" ht="15.75" customHeight="1">
      <c r="L923" s="50"/>
      <c r="M923" s="50"/>
    </row>
    <row r="924" ht="15.75" customHeight="1">
      <c r="L924" s="50"/>
      <c r="M924" s="50"/>
    </row>
    <row r="925" ht="15.75" customHeight="1">
      <c r="L925" s="50"/>
      <c r="M925" s="50"/>
    </row>
    <row r="926" ht="15.75" customHeight="1">
      <c r="L926" s="50"/>
      <c r="M926" s="50"/>
    </row>
    <row r="927" ht="15.75" customHeight="1">
      <c r="L927" s="50"/>
      <c r="M927" s="50"/>
    </row>
    <row r="928" ht="15.75" customHeight="1">
      <c r="L928" s="50"/>
      <c r="M928" s="50"/>
    </row>
    <row r="929" ht="15.75" customHeight="1">
      <c r="L929" s="50"/>
      <c r="M929" s="50"/>
    </row>
    <row r="930" ht="15.75" customHeight="1">
      <c r="L930" s="50"/>
      <c r="M930" s="50"/>
    </row>
    <row r="931" ht="15.75" customHeight="1">
      <c r="L931" s="50"/>
      <c r="M931" s="50"/>
    </row>
    <row r="932" ht="15.75" customHeight="1">
      <c r="L932" s="50"/>
      <c r="M932" s="50"/>
    </row>
    <row r="933" ht="15.75" customHeight="1">
      <c r="L933" s="50"/>
      <c r="M933" s="50"/>
    </row>
    <row r="934" ht="15.75" customHeight="1">
      <c r="L934" s="50"/>
      <c r="M934" s="50"/>
    </row>
    <row r="935" ht="15.75" customHeight="1">
      <c r="L935" s="50"/>
      <c r="M935" s="50"/>
    </row>
    <row r="936" ht="15.75" customHeight="1">
      <c r="L936" s="50"/>
      <c r="M936" s="50"/>
    </row>
    <row r="937" ht="15.75" customHeight="1">
      <c r="L937" s="50"/>
      <c r="M937" s="50"/>
    </row>
    <row r="938" ht="15.75" customHeight="1">
      <c r="L938" s="50"/>
      <c r="M938" s="50"/>
    </row>
    <row r="939" ht="15.75" customHeight="1">
      <c r="L939" s="50"/>
      <c r="M939" s="50"/>
    </row>
    <row r="940" ht="15.75" customHeight="1">
      <c r="L940" s="50"/>
      <c r="M940" s="50"/>
    </row>
    <row r="941" ht="15.75" customHeight="1">
      <c r="L941" s="50"/>
      <c r="M941" s="50"/>
    </row>
    <row r="942" ht="15.75" customHeight="1">
      <c r="L942" s="50"/>
      <c r="M942" s="50"/>
    </row>
    <row r="943" ht="15.75" customHeight="1">
      <c r="L943" s="50"/>
      <c r="M943" s="50"/>
    </row>
    <row r="944" ht="15.75" customHeight="1">
      <c r="L944" s="50"/>
      <c r="M944" s="50"/>
    </row>
    <row r="945" ht="15.75" customHeight="1">
      <c r="L945" s="50"/>
      <c r="M945" s="50"/>
    </row>
    <row r="946" ht="15.75" customHeight="1">
      <c r="L946" s="50"/>
      <c r="M946" s="50"/>
    </row>
    <row r="947" ht="15.75" customHeight="1">
      <c r="L947" s="50"/>
      <c r="M947" s="50"/>
    </row>
    <row r="948" ht="15.75" customHeight="1">
      <c r="L948" s="50"/>
      <c r="M948" s="50"/>
    </row>
    <row r="949" ht="15.75" customHeight="1">
      <c r="L949" s="50"/>
      <c r="M949" s="50"/>
    </row>
    <row r="950" ht="15.75" customHeight="1">
      <c r="L950" s="50"/>
      <c r="M950" s="50"/>
    </row>
    <row r="951" ht="15.75" customHeight="1">
      <c r="L951" s="50"/>
      <c r="M951" s="50"/>
    </row>
    <row r="952" ht="15.75" customHeight="1">
      <c r="L952" s="50"/>
      <c r="M952" s="50"/>
    </row>
    <row r="953" ht="15.75" customHeight="1">
      <c r="L953" s="50"/>
      <c r="M953" s="50"/>
    </row>
    <row r="954" ht="15.75" customHeight="1">
      <c r="L954" s="50"/>
      <c r="M954" s="50"/>
    </row>
    <row r="955" ht="15.75" customHeight="1">
      <c r="L955" s="50"/>
      <c r="M955" s="50"/>
    </row>
    <row r="956" ht="15.75" customHeight="1">
      <c r="L956" s="50"/>
      <c r="M956" s="50"/>
    </row>
    <row r="957" ht="15.75" customHeight="1">
      <c r="L957" s="50"/>
      <c r="M957" s="50"/>
    </row>
    <row r="958" ht="15.75" customHeight="1">
      <c r="L958" s="50"/>
      <c r="M958" s="50"/>
    </row>
    <row r="959" ht="15.75" customHeight="1">
      <c r="L959" s="50"/>
      <c r="M959" s="50"/>
    </row>
    <row r="960" ht="15.75" customHeight="1">
      <c r="L960" s="50"/>
      <c r="M960" s="50"/>
    </row>
    <row r="961" ht="15.75" customHeight="1">
      <c r="L961" s="50"/>
      <c r="M961" s="50"/>
    </row>
    <row r="962" ht="15.75" customHeight="1">
      <c r="L962" s="50"/>
      <c r="M962" s="50"/>
    </row>
    <row r="963" ht="15.75" customHeight="1">
      <c r="L963" s="50"/>
      <c r="M963" s="50"/>
    </row>
    <row r="964" ht="15.75" customHeight="1">
      <c r="L964" s="50"/>
      <c r="M964" s="50"/>
    </row>
    <row r="965" ht="15.75" customHeight="1">
      <c r="L965" s="50"/>
      <c r="M965" s="50"/>
    </row>
    <row r="966" ht="15.75" customHeight="1">
      <c r="L966" s="50"/>
      <c r="M966" s="50"/>
    </row>
    <row r="967" ht="15.75" customHeight="1">
      <c r="L967" s="50"/>
      <c r="M967" s="50"/>
    </row>
    <row r="968" ht="15.75" customHeight="1">
      <c r="L968" s="50"/>
      <c r="M968" s="50"/>
    </row>
    <row r="969" ht="15.75" customHeight="1">
      <c r="L969" s="50"/>
      <c r="M969" s="50"/>
    </row>
    <row r="970" ht="15.75" customHeight="1">
      <c r="L970" s="50"/>
      <c r="M970" s="50"/>
    </row>
    <row r="971" ht="15.75" customHeight="1">
      <c r="L971" s="50"/>
      <c r="M971" s="50"/>
    </row>
    <row r="972" ht="15.75" customHeight="1">
      <c r="L972" s="50"/>
      <c r="M972" s="50"/>
    </row>
    <row r="973" ht="15.75" customHeight="1">
      <c r="L973" s="50"/>
      <c r="M973" s="50"/>
    </row>
    <row r="974" ht="15.75" customHeight="1">
      <c r="L974" s="50"/>
      <c r="M974" s="50"/>
    </row>
    <row r="975" ht="15.75" customHeight="1">
      <c r="L975" s="50"/>
      <c r="M975" s="50"/>
    </row>
    <row r="976" ht="15.75" customHeight="1">
      <c r="L976" s="50"/>
      <c r="M976" s="50"/>
    </row>
    <row r="977" ht="15.75" customHeight="1">
      <c r="L977" s="50"/>
      <c r="M977" s="50"/>
    </row>
    <row r="978" ht="15.75" customHeight="1">
      <c r="L978" s="50"/>
      <c r="M978" s="50"/>
    </row>
    <row r="979" ht="15.75" customHeight="1">
      <c r="L979" s="50"/>
      <c r="M979" s="50"/>
    </row>
    <row r="980" ht="15.75" customHeight="1">
      <c r="L980" s="50"/>
      <c r="M980" s="50"/>
    </row>
    <row r="981" ht="15.75" customHeight="1">
      <c r="L981" s="50"/>
      <c r="M981" s="50"/>
    </row>
    <row r="982" ht="15.75" customHeight="1">
      <c r="L982" s="50"/>
      <c r="M982" s="50"/>
    </row>
    <row r="983" ht="15.75" customHeight="1">
      <c r="L983" s="50"/>
      <c r="M983" s="50"/>
    </row>
    <row r="984" ht="15.75" customHeight="1">
      <c r="L984" s="50"/>
      <c r="M984" s="50"/>
    </row>
    <row r="985" ht="15.75" customHeight="1">
      <c r="L985" s="50"/>
      <c r="M985" s="50"/>
    </row>
    <row r="986" ht="15.75" customHeight="1">
      <c r="L986" s="50"/>
      <c r="M986" s="50"/>
    </row>
    <row r="987" ht="15.75" customHeight="1">
      <c r="L987" s="50"/>
      <c r="M987" s="50"/>
    </row>
    <row r="988" ht="15.75" customHeight="1">
      <c r="L988" s="50"/>
      <c r="M988" s="50"/>
    </row>
    <row r="989" ht="15.75" customHeight="1">
      <c r="L989" s="50"/>
      <c r="M989" s="50"/>
    </row>
    <row r="990" ht="15.75" customHeight="1">
      <c r="L990" s="50"/>
      <c r="M990" s="50"/>
    </row>
    <row r="991" ht="15.75" customHeight="1">
      <c r="L991" s="50"/>
      <c r="M991" s="50"/>
    </row>
    <row r="992" ht="15.75" customHeight="1">
      <c r="L992" s="50"/>
      <c r="M992" s="50"/>
    </row>
    <row r="993" ht="15.75" customHeight="1">
      <c r="L993" s="50"/>
      <c r="M993" s="50"/>
    </row>
    <row r="994" ht="15.75" customHeight="1">
      <c r="L994" s="50"/>
      <c r="M994" s="50"/>
    </row>
    <row r="995" ht="15.75" customHeight="1">
      <c r="L995" s="50"/>
      <c r="M995" s="50"/>
    </row>
    <row r="996" ht="15.75" customHeight="1">
      <c r="L996" s="50"/>
      <c r="M996" s="50"/>
    </row>
    <row r="997" ht="15.75" customHeight="1">
      <c r="L997" s="50"/>
      <c r="M997" s="50"/>
    </row>
    <row r="998" ht="15.75" customHeight="1">
      <c r="L998" s="50"/>
      <c r="M998" s="50"/>
    </row>
    <row r="999" ht="15.75" customHeight="1">
      <c r="L999" s="50"/>
      <c r="M999" s="50"/>
    </row>
    <row r="1000" ht="15.75" customHeight="1">
      <c r="L1000" s="50"/>
      <c r="M1000" s="50"/>
    </row>
    <row r="1001" ht="15.75" customHeight="1">
      <c r="L1001" s="50"/>
      <c r="M1001" s="50"/>
    </row>
  </sheetData>
  <conditionalFormatting sqref="AC2:AC12">
    <cfRule type="cellIs" dxfId="0" priority="1" operator="equal">
      <formula>0</formula>
    </cfRule>
  </conditionalFormatting>
  <conditionalFormatting sqref="AC2:AC12">
    <cfRule type="cellIs" dxfId="1" priority="2" operator="equal">
      <formula>-1</formula>
    </cfRule>
  </conditionalFormatting>
  <conditionalFormatting sqref="AC2:AC12">
    <cfRule type="cellIs" dxfId="2" priority="3" operator="equal">
      <formula>1</formula>
    </cfRule>
  </conditionalFormatting>
  <conditionalFormatting sqref="AC13">
    <cfRule type="cellIs" dxfId="0" priority="4" operator="equal">
      <formula>0</formula>
    </cfRule>
  </conditionalFormatting>
  <conditionalFormatting sqref="AC13">
    <cfRule type="cellIs" dxfId="1" priority="5" operator="equal">
      <formula>-1</formula>
    </cfRule>
  </conditionalFormatting>
  <conditionalFormatting sqref="AC13">
    <cfRule type="cellIs" dxfId="2" priority="6" operator="equal">
      <formula>1</formula>
    </cfRule>
  </conditionalFormatting>
  <conditionalFormatting sqref="AC14">
    <cfRule type="cellIs" dxfId="0" priority="7" operator="equal">
      <formula>0</formula>
    </cfRule>
  </conditionalFormatting>
  <conditionalFormatting sqref="AC14">
    <cfRule type="cellIs" dxfId="1" priority="8" operator="equal">
      <formula>-1</formula>
    </cfRule>
  </conditionalFormatting>
  <conditionalFormatting sqref="AC14">
    <cfRule type="cellIs" dxfId="2" priority="9" operator="equal">
      <formula>1</formula>
    </cfRule>
  </conditionalFormatting>
  <conditionalFormatting sqref="O2:O14">
    <cfRule type="cellIs" dxfId="3" priority="10" operator="equal">
      <formula>0</formula>
    </cfRule>
  </conditionalFormatting>
  <conditionalFormatting sqref="U2:U14">
    <cfRule type="cellIs" dxfId="4" priority="11" operator="greaterThan">
      <formula>0.5</formula>
    </cfRule>
  </conditionalFormatting>
  <conditionalFormatting sqref="P2:T14">
    <cfRule type="cellIs" dxfId="5" priority="12" operator="lessThan">
      <formula>-0.5</formula>
    </cfRule>
  </conditionalFormatting>
  <conditionalFormatting sqref="O2:U14 W2:AA14">
    <cfRule type="cellIs" dxfId="0" priority="13" operator="equal">
      <formula>0</formula>
    </cfRule>
  </conditionalFormatting>
  <conditionalFormatting sqref="X2:AA14">
    <cfRule type="cellIs" dxfId="0" priority="14" operator="equal">
      <formula>0</formula>
    </cfRule>
  </conditionalFormatting>
  <conditionalFormatting sqref="AG2:AG14">
    <cfRule type="cellIs" dxfId="0" priority="15" operator="equal">
      <formula>0</formula>
    </cfRule>
  </conditionalFormatting>
  <conditionalFormatting sqref="AG2:AG14">
    <cfRule type="cellIs" dxfId="1" priority="16" operator="equal">
      <formula>-1</formula>
    </cfRule>
  </conditionalFormatting>
  <conditionalFormatting sqref="AG2:AG14">
    <cfRule type="cellIs" dxfId="2" priority="17" operator="equal">
      <formula>1</formula>
    </cfRule>
  </conditionalFormatting>
  <conditionalFormatting sqref="L2:L14">
    <cfRule type="cellIs" dxfId="0" priority="18" operator="equal">
      <formula>0</formula>
    </cfRule>
  </conditionalFormatting>
  <conditionalFormatting sqref="L2:L14">
    <cfRule type="cellIs" dxfId="1" priority="19" operator="equal">
      <formula>-1</formula>
    </cfRule>
  </conditionalFormatting>
  <conditionalFormatting sqref="L2:L14">
    <cfRule type="cellIs" dxfId="2" priority="20" operator="equal">
      <formula>1</formula>
    </cfRule>
  </conditionalFormatting>
  <conditionalFormatting sqref="AK2:AK14">
    <cfRule type="cellIs" dxfId="0" priority="21" operator="equal">
      <formula>0</formula>
    </cfRule>
  </conditionalFormatting>
  <conditionalFormatting sqref="AK2:AK14">
    <cfRule type="cellIs" dxfId="1" priority="22" operator="equal">
      <formula>-1</formula>
    </cfRule>
  </conditionalFormatting>
  <conditionalFormatting sqref="AK2:AK14">
    <cfRule type="cellIs" dxfId="2" priority="23" operator="equal">
      <formula>1</formula>
    </cfRule>
  </conditionalFormatting>
  <conditionalFormatting sqref="AO2:AO14">
    <cfRule type="cellIs" dxfId="0" priority="24" operator="equal">
      <formula>0</formula>
    </cfRule>
  </conditionalFormatting>
  <conditionalFormatting sqref="AO2:AO14">
    <cfRule type="cellIs" dxfId="1" priority="25" operator="equal">
      <formula>-1</formula>
    </cfRule>
  </conditionalFormatting>
  <conditionalFormatting sqref="AO2:AO14">
    <cfRule type="cellIs" dxfId="2" priority="26" operator="equal">
      <formula>1</formula>
    </cfRule>
  </conditionalFormatting>
  <conditionalFormatting sqref="AS2:AS14">
    <cfRule type="cellIs" dxfId="0" priority="27" operator="equal">
      <formula>0</formula>
    </cfRule>
  </conditionalFormatting>
  <conditionalFormatting sqref="AS2:AS14">
    <cfRule type="cellIs" dxfId="1" priority="28" operator="equal">
      <formula>-1</formula>
    </cfRule>
  </conditionalFormatting>
  <conditionalFormatting sqref="AS2:AS14">
    <cfRule type="cellIs" dxfId="2" priority="29" operator="equal">
      <formula>1</formula>
    </cfRule>
  </conditionalFormatting>
  <conditionalFormatting sqref="AW2:AW14">
    <cfRule type="cellIs" dxfId="0" priority="30" operator="equal">
      <formula>0</formula>
    </cfRule>
  </conditionalFormatting>
  <conditionalFormatting sqref="AW2:AW14">
    <cfRule type="cellIs" dxfId="1" priority="31" operator="equal">
      <formula>-1</formula>
    </cfRule>
  </conditionalFormatting>
  <conditionalFormatting sqref="AW2:AW14">
    <cfRule type="cellIs" dxfId="2" priority="32" operator="equal">
      <formula>1</formula>
    </cfRule>
  </conditionalFormatting>
  <conditionalFormatting sqref="BC2:BC14">
    <cfRule type="cellIs" dxfId="0" priority="33" operator="equal">
      <formula>0</formula>
    </cfRule>
  </conditionalFormatting>
  <conditionalFormatting sqref="BC2:BC14">
    <cfRule type="cellIs" dxfId="1" priority="34" operator="equal">
      <formula>-1</formula>
    </cfRule>
  </conditionalFormatting>
  <conditionalFormatting sqref="BC2:BC14">
    <cfRule type="cellIs" dxfId="2" priority="35" operator="greaterThanOrEqual">
      <formula>1</formula>
    </cfRule>
  </conditionalFormatting>
  <conditionalFormatting sqref="O2:U14 W2:AA14">
    <cfRule type="cellIs" dxfId="6" priority="36" operator="equal">
      <formula>1</formula>
    </cfRule>
  </conditionalFormatting>
  <conditionalFormatting sqref="O2:U14 W2:AA14">
    <cfRule type="cellIs" dxfId="7" priority="37" operator="equal">
      <formula>-1</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
    <col customWidth="1" min="2" max="2" width="11.0"/>
    <col customWidth="1" min="3" max="4" width="9.13"/>
    <col customWidth="1" min="5" max="5" width="12.0"/>
    <col customWidth="1" min="6" max="6" width="9.13"/>
    <col customWidth="1" min="7" max="7" width="12.88"/>
    <col customWidth="1" min="8" max="8" width="10.0"/>
    <col customWidth="1" min="9" max="10" width="9.13"/>
    <col customWidth="1" min="11" max="26" width="8.63"/>
  </cols>
  <sheetData>
    <row r="1" ht="13.5" customHeight="1">
      <c r="A1" s="55" t="s">
        <v>149</v>
      </c>
      <c r="B1" s="56"/>
      <c r="C1" s="56"/>
      <c r="D1" s="56"/>
      <c r="E1" s="56"/>
      <c r="F1" s="56"/>
      <c r="G1" s="56"/>
      <c r="H1" s="56"/>
      <c r="I1" s="56"/>
      <c r="J1" s="56"/>
      <c r="K1" s="56"/>
      <c r="L1" s="56"/>
      <c r="M1" s="56"/>
      <c r="N1" s="56"/>
      <c r="O1" s="56"/>
      <c r="P1" s="56"/>
      <c r="Q1" s="56"/>
      <c r="R1" s="56"/>
      <c r="S1" s="56"/>
      <c r="T1" s="56"/>
      <c r="U1" s="56"/>
      <c r="V1" s="56"/>
      <c r="W1" s="56"/>
      <c r="X1" s="56"/>
      <c r="Y1" s="56"/>
      <c r="Z1" s="56"/>
    </row>
    <row r="2" ht="13.5" customHeight="1">
      <c r="A2" s="56"/>
      <c r="B2" s="56"/>
      <c r="C2" s="56"/>
      <c r="D2" s="56"/>
      <c r="E2" s="56"/>
      <c r="F2" s="56"/>
      <c r="G2" s="56"/>
      <c r="H2" s="56"/>
      <c r="I2" s="56"/>
      <c r="J2" s="56"/>
      <c r="K2" s="56"/>
      <c r="L2" s="56"/>
      <c r="M2" s="56"/>
      <c r="N2" s="56"/>
      <c r="O2" s="56"/>
      <c r="P2" s="56"/>
      <c r="Q2" s="56"/>
      <c r="R2" s="56"/>
      <c r="S2" s="56"/>
      <c r="T2" s="56"/>
      <c r="U2" s="56"/>
      <c r="V2" s="56"/>
      <c r="W2" s="56"/>
      <c r="X2" s="56"/>
      <c r="Y2" s="56"/>
      <c r="Z2" s="56"/>
    </row>
    <row r="3" ht="13.5" customHeight="1">
      <c r="A3" s="57" t="s">
        <v>150</v>
      </c>
      <c r="B3" s="56"/>
      <c r="C3" s="56"/>
      <c r="D3" s="56"/>
      <c r="E3" s="56"/>
      <c r="F3" s="56"/>
      <c r="G3" s="56"/>
      <c r="H3" s="56"/>
      <c r="I3" s="56"/>
      <c r="J3" s="56"/>
      <c r="K3" s="56"/>
      <c r="L3" s="56"/>
      <c r="M3" s="56"/>
      <c r="N3" s="56"/>
      <c r="O3" s="56"/>
      <c r="P3" s="56"/>
      <c r="Q3" s="56"/>
      <c r="R3" s="56"/>
      <c r="S3" s="56"/>
      <c r="T3" s="56"/>
      <c r="U3" s="56"/>
      <c r="V3" s="56"/>
      <c r="W3" s="56"/>
      <c r="X3" s="56"/>
      <c r="Y3" s="56"/>
      <c r="Z3" s="56"/>
    </row>
    <row r="4" ht="13.5" customHeight="1">
      <c r="A4" s="58" t="s">
        <v>5</v>
      </c>
      <c r="B4" s="58" t="s">
        <v>6</v>
      </c>
      <c r="C4" s="58" t="s">
        <v>7</v>
      </c>
      <c r="D4" s="58" t="s">
        <v>8</v>
      </c>
      <c r="E4" s="58" t="s">
        <v>9</v>
      </c>
      <c r="F4" s="58" t="s">
        <v>10</v>
      </c>
      <c r="G4" s="56"/>
      <c r="H4" s="56"/>
      <c r="I4" s="56"/>
      <c r="J4" s="56"/>
      <c r="K4" s="56"/>
      <c r="L4" s="56"/>
      <c r="M4" s="56"/>
      <c r="N4" s="56"/>
      <c r="O4" s="56"/>
      <c r="P4" s="56"/>
      <c r="Q4" s="56"/>
      <c r="R4" s="56"/>
      <c r="S4" s="56"/>
      <c r="T4" s="56"/>
      <c r="U4" s="56"/>
      <c r="V4" s="56"/>
      <c r="W4" s="56"/>
      <c r="X4" s="56"/>
      <c r="Y4" s="56"/>
      <c r="Z4" s="56"/>
    </row>
    <row r="5" ht="13.5" customHeight="1">
      <c r="A5" s="58">
        <v>1.0</v>
      </c>
      <c r="B5" s="58">
        <v>2.0</v>
      </c>
      <c r="C5" s="58">
        <v>3.0</v>
      </c>
      <c r="D5" s="58">
        <v>4.0</v>
      </c>
      <c r="E5" s="58">
        <v>5.0</v>
      </c>
      <c r="F5" s="58">
        <v>6.0</v>
      </c>
      <c r="G5" s="56"/>
      <c r="H5" s="56"/>
      <c r="I5" s="56"/>
      <c r="J5" s="56"/>
      <c r="K5" s="56"/>
      <c r="L5" s="56"/>
      <c r="M5" s="56"/>
      <c r="N5" s="56"/>
      <c r="O5" s="56"/>
      <c r="P5" s="56"/>
      <c r="Q5" s="56"/>
      <c r="R5" s="56"/>
      <c r="S5" s="56"/>
      <c r="T5" s="56"/>
      <c r="U5" s="56"/>
      <c r="V5" s="56"/>
      <c r="W5" s="56"/>
      <c r="X5" s="56"/>
      <c r="Y5" s="56"/>
      <c r="Z5" s="56"/>
    </row>
    <row r="6" ht="13.5" customHeight="1">
      <c r="A6" s="56"/>
      <c r="B6" s="56"/>
      <c r="C6" s="56"/>
      <c r="D6" s="56"/>
      <c r="E6" s="56"/>
      <c r="F6" s="56"/>
      <c r="G6" s="56"/>
      <c r="H6" s="56"/>
      <c r="I6" s="56"/>
      <c r="J6" s="56"/>
      <c r="K6" s="56"/>
      <c r="L6" s="56"/>
      <c r="M6" s="56"/>
      <c r="N6" s="56"/>
      <c r="O6" s="56"/>
      <c r="P6" s="56"/>
      <c r="Q6" s="56"/>
      <c r="R6" s="56"/>
      <c r="S6" s="56"/>
      <c r="T6" s="56"/>
      <c r="U6" s="56"/>
      <c r="V6" s="56"/>
      <c r="W6" s="56"/>
      <c r="X6" s="56"/>
      <c r="Y6" s="56"/>
      <c r="Z6" s="56"/>
    </row>
    <row r="7" ht="13.5" customHeight="1">
      <c r="A7" s="59" t="s">
        <v>151</v>
      </c>
      <c r="B7" s="56"/>
      <c r="C7" s="56"/>
      <c r="D7" s="56"/>
      <c r="E7" s="56"/>
      <c r="F7" s="56"/>
      <c r="G7" s="60" t="s">
        <v>152</v>
      </c>
      <c r="H7" s="56"/>
      <c r="I7" s="56"/>
      <c r="J7" s="56"/>
      <c r="K7" s="56"/>
      <c r="L7" s="56"/>
      <c r="M7" s="56"/>
      <c r="N7" s="56"/>
      <c r="O7" s="56"/>
      <c r="P7" s="56"/>
      <c r="Q7" s="56"/>
      <c r="R7" s="56"/>
      <c r="S7" s="56"/>
      <c r="T7" s="56"/>
      <c r="U7" s="56"/>
      <c r="V7" s="56"/>
      <c r="W7" s="56"/>
      <c r="X7" s="56"/>
      <c r="Y7" s="56"/>
      <c r="Z7" s="56"/>
    </row>
    <row r="8" ht="13.5" customHeight="1">
      <c r="A8" s="61" t="s">
        <v>153</v>
      </c>
      <c r="B8" s="56"/>
      <c r="C8" s="56"/>
      <c r="D8" s="56"/>
      <c r="E8" s="56"/>
      <c r="F8" s="56"/>
      <c r="G8" s="56"/>
      <c r="H8" s="56"/>
      <c r="I8" s="56"/>
      <c r="J8" s="56"/>
      <c r="K8" s="56"/>
      <c r="L8" s="56"/>
      <c r="M8" s="56"/>
      <c r="N8" s="56"/>
      <c r="O8" s="56"/>
      <c r="P8" s="56"/>
      <c r="Q8" s="56"/>
      <c r="R8" s="56"/>
      <c r="S8" s="56"/>
      <c r="T8" s="56"/>
      <c r="U8" s="56"/>
      <c r="V8" s="56"/>
      <c r="W8" s="56"/>
      <c r="X8" s="56"/>
      <c r="Y8" s="56"/>
      <c r="Z8" s="56"/>
    </row>
    <row r="9" ht="13.5" customHeight="1">
      <c r="A9" s="62" t="s">
        <v>154</v>
      </c>
      <c r="B9" s="63"/>
      <c r="C9" s="63"/>
      <c r="D9" s="63"/>
      <c r="E9" s="63"/>
      <c r="F9" s="63"/>
      <c r="G9" s="63"/>
      <c r="H9" s="63"/>
      <c r="I9" s="63"/>
      <c r="J9" s="63"/>
      <c r="K9" s="56"/>
      <c r="L9" s="56"/>
      <c r="M9" s="56"/>
      <c r="N9" s="56"/>
      <c r="O9" s="56"/>
      <c r="P9" s="56"/>
      <c r="Q9" s="56"/>
      <c r="R9" s="56"/>
      <c r="S9" s="56"/>
      <c r="T9" s="56"/>
      <c r="U9" s="56"/>
      <c r="V9" s="56"/>
      <c r="W9" s="56"/>
      <c r="X9" s="56"/>
      <c r="Y9" s="56"/>
      <c r="Z9" s="56"/>
    </row>
    <row r="10" ht="13.5" customHeight="1">
      <c r="A10" s="61"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row>
    <row r="11" ht="13.5" customHeight="1">
      <c r="A11" s="61" t="s">
        <v>156</v>
      </c>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ht="13.5" customHeight="1">
      <c r="A12" s="62" t="s">
        <v>157</v>
      </c>
      <c r="B12" s="63"/>
      <c r="C12" s="63"/>
      <c r="D12" s="63"/>
      <c r="E12" s="63"/>
      <c r="F12" s="63"/>
      <c r="G12" s="63"/>
      <c r="H12" s="63"/>
      <c r="I12" s="56"/>
      <c r="J12" s="56"/>
      <c r="K12" s="56"/>
      <c r="L12" s="56"/>
      <c r="M12" s="56"/>
      <c r="N12" s="56"/>
      <c r="O12" s="56"/>
      <c r="P12" s="56"/>
      <c r="Q12" s="56"/>
      <c r="R12" s="56"/>
      <c r="S12" s="56"/>
      <c r="T12" s="56"/>
      <c r="U12" s="56"/>
      <c r="V12" s="56"/>
      <c r="W12" s="56"/>
      <c r="X12" s="56"/>
      <c r="Y12" s="56"/>
      <c r="Z12" s="56"/>
    </row>
    <row r="13" ht="13.5" customHeight="1">
      <c r="A13" s="62" t="s">
        <v>158</v>
      </c>
      <c r="B13" s="63"/>
      <c r="C13" s="63"/>
      <c r="D13" s="63"/>
      <c r="E13" s="63"/>
      <c r="F13" s="63"/>
      <c r="G13" s="63"/>
      <c r="H13" s="63"/>
      <c r="I13" s="56"/>
      <c r="J13" s="56"/>
      <c r="K13" s="56"/>
      <c r="L13" s="56"/>
      <c r="M13" s="56"/>
      <c r="N13" s="56"/>
      <c r="O13" s="56"/>
      <c r="P13" s="56"/>
      <c r="Q13" s="56"/>
      <c r="R13" s="56"/>
      <c r="S13" s="56"/>
      <c r="T13" s="56"/>
      <c r="U13" s="56"/>
      <c r="V13" s="56"/>
      <c r="W13" s="56"/>
      <c r="X13" s="56"/>
      <c r="Y13" s="56"/>
      <c r="Z13" s="56"/>
    </row>
    <row r="14" ht="13.5" customHeight="1">
      <c r="A14" s="61" t="s">
        <v>159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ht="13.5" customHeight="1">
      <c r="A15" s="64"/>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ht="13.5" customHeight="1">
      <c r="A16" s="59" t="s">
        <v>160</v>
      </c>
      <c r="B16" s="56"/>
      <c r="C16" s="56"/>
      <c r="D16" s="56"/>
      <c r="E16" s="56"/>
      <c r="F16" s="60" t="s">
        <v>152</v>
      </c>
      <c r="G16" s="56"/>
      <c r="H16" s="56"/>
      <c r="I16" s="56"/>
      <c r="J16" s="56"/>
      <c r="K16" s="56"/>
      <c r="L16" s="56"/>
      <c r="M16" s="56"/>
      <c r="N16" s="56"/>
      <c r="O16" s="56"/>
      <c r="P16" s="56"/>
      <c r="Q16" s="56"/>
      <c r="R16" s="56"/>
      <c r="S16" s="56"/>
      <c r="T16" s="56"/>
      <c r="U16" s="56"/>
      <c r="V16" s="56"/>
      <c r="W16" s="56"/>
      <c r="X16" s="56"/>
      <c r="Y16" s="56"/>
      <c r="Z16" s="56"/>
    </row>
    <row r="17" ht="13.5" customHeight="1">
      <c r="A17" s="61" t="s">
        <v>161</v>
      </c>
      <c r="B17" s="56"/>
      <c r="C17" s="56"/>
      <c r="D17" s="56"/>
      <c r="E17" s="56"/>
      <c r="F17" s="56"/>
      <c r="G17" s="56"/>
      <c r="H17" s="56"/>
      <c r="I17" s="56"/>
      <c r="J17" s="56"/>
      <c r="K17" s="56"/>
      <c r="L17" s="56"/>
      <c r="M17" s="56"/>
      <c r="N17" s="56"/>
      <c r="O17" s="56"/>
      <c r="P17" s="56"/>
      <c r="Q17" s="56"/>
      <c r="R17" s="56"/>
      <c r="S17" s="56"/>
      <c r="T17" s="56"/>
      <c r="U17" s="56"/>
      <c r="V17" s="56"/>
      <c r="W17" s="56"/>
      <c r="X17" s="56"/>
      <c r="Y17" s="56"/>
      <c r="Z17" s="56"/>
    </row>
    <row r="18" ht="13.5" customHeight="1">
      <c r="A18" s="61" t="s">
        <v>162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ht="13.5" customHeight="1">
      <c r="A19" s="62" t="s">
        <v>163</v>
      </c>
      <c r="B19" s="63"/>
      <c r="C19" s="63"/>
      <c r="D19" s="63"/>
      <c r="E19" s="63"/>
      <c r="F19" s="63"/>
      <c r="G19" s="56"/>
      <c r="H19" s="56"/>
      <c r="I19" s="56"/>
      <c r="J19" s="56"/>
      <c r="K19" s="56"/>
      <c r="L19" s="56"/>
      <c r="M19" s="56"/>
      <c r="N19" s="56"/>
      <c r="O19" s="56"/>
      <c r="P19" s="56"/>
      <c r="Q19" s="56"/>
      <c r="R19" s="56"/>
      <c r="S19" s="56"/>
      <c r="T19" s="56"/>
      <c r="U19" s="56"/>
      <c r="V19" s="56"/>
      <c r="W19" s="56"/>
      <c r="X19" s="56"/>
      <c r="Y19" s="56"/>
      <c r="Z19" s="56"/>
    </row>
    <row r="20" ht="13.5" customHeight="1">
      <c r="A20" s="61" t="s">
        <v>164</v>
      </c>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ht="13.5" customHeight="1">
      <c r="A21" s="62" t="s">
        <v>165</v>
      </c>
      <c r="B21" s="63"/>
      <c r="C21" s="63"/>
      <c r="D21" s="63"/>
      <c r="E21" s="63"/>
      <c r="F21" s="63"/>
      <c r="G21" s="56"/>
      <c r="H21" s="56"/>
      <c r="I21" s="56"/>
      <c r="J21" s="56"/>
      <c r="K21" s="56"/>
      <c r="L21" s="56"/>
      <c r="M21" s="56"/>
      <c r="N21" s="56"/>
      <c r="O21" s="56"/>
      <c r="P21" s="56"/>
      <c r="Q21" s="56"/>
      <c r="R21" s="56"/>
      <c r="S21" s="56"/>
      <c r="T21" s="56"/>
      <c r="U21" s="56"/>
      <c r="V21" s="56"/>
      <c r="W21" s="56"/>
      <c r="X21" s="56"/>
      <c r="Y21" s="56"/>
      <c r="Z21" s="56"/>
    </row>
    <row r="22" ht="13.5" customHeight="1">
      <c r="A22" s="65"/>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ht="13.5" customHeight="1">
      <c r="A23" s="59" t="s">
        <v>166</v>
      </c>
      <c r="B23" s="56"/>
      <c r="C23" s="56"/>
      <c r="D23" s="56"/>
      <c r="E23" s="56"/>
      <c r="F23" s="56"/>
      <c r="G23" s="56"/>
      <c r="H23" s="56"/>
      <c r="I23" s="60" t="s">
        <v>167</v>
      </c>
      <c r="J23" s="56"/>
      <c r="K23" s="56"/>
      <c r="L23" s="56"/>
      <c r="M23" s="56"/>
      <c r="N23" s="56"/>
      <c r="O23" s="56"/>
      <c r="P23" s="56"/>
      <c r="Q23" s="56"/>
      <c r="R23" s="56"/>
      <c r="S23" s="56"/>
      <c r="T23" s="56"/>
      <c r="U23" s="56"/>
      <c r="V23" s="56"/>
      <c r="W23" s="56"/>
      <c r="X23" s="56"/>
      <c r="Y23" s="56"/>
      <c r="Z23" s="56"/>
    </row>
    <row r="24" ht="13.5" customHeight="1">
      <c r="A24" s="61" t="s">
        <v>168</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ht="13.5" customHeight="1">
      <c r="A25" s="61" t="s">
        <v>169</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ht="13.5" customHeight="1">
      <c r="A26" s="61" t="s">
        <v>170</v>
      </c>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ht="13.5" customHeight="1">
      <c r="A27" s="62" t="s">
        <v>171</v>
      </c>
      <c r="B27" s="63"/>
      <c r="C27" s="56"/>
      <c r="D27" s="56"/>
      <c r="E27" s="56"/>
      <c r="F27" s="56"/>
      <c r="G27" s="56"/>
      <c r="H27" s="56"/>
      <c r="I27" s="56"/>
      <c r="J27" s="56"/>
      <c r="K27" s="56"/>
      <c r="L27" s="56"/>
      <c r="M27" s="56"/>
      <c r="N27" s="56"/>
      <c r="O27" s="56"/>
      <c r="P27" s="56"/>
      <c r="Q27" s="56"/>
      <c r="R27" s="56"/>
      <c r="S27" s="56"/>
      <c r="T27" s="56"/>
      <c r="U27" s="56"/>
      <c r="V27" s="56"/>
      <c r="W27" s="56"/>
      <c r="X27" s="56"/>
      <c r="Y27" s="56"/>
      <c r="Z27" s="56"/>
    </row>
    <row r="28" ht="13.5" customHeight="1">
      <c r="A28" s="61" t="s">
        <v>172</v>
      </c>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ht="13.5" customHeight="1">
      <c r="A29" s="61" t="s">
        <v>173</v>
      </c>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ht="13.5" customHeight="1">
      <c r="A30" s="64"/>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ht="13.5" customHeight="1">
      <c r="A31" s="59" t="s">
        <v>174</v>
      </c>
      <c r="B31" s="56"/>
      <c r="C31" s="56"/>
      <c r="D31" s="56"/>
      <c r="E31" s="56"/>
      <c r="F31" s="56"/>
      <c r="G31" s="56"/>
      <c r="H31" s="66" t="s">
        <v>175</v>
      </c>
      <c r="I31" s="56"/>
      <c r="J31" s="56"/>
      <c r="K31" s="56"/>
      <c r="L31" s="56"/>
      <c r="M31" s="56"/>
      <c r="N31" s="56"/>
      <c r="O31" s="56"/>
      <c r="P31" s="56"/>
      <c r="Q31" s="56"/>
      <c r="R31" s="56"/>
      <c r="S31" s="56"/>
      <c r="T31" s="56"/>
      <c r="U31" s="56"/>
      <c r="V31" s="56"/>
      <c r="W31" s="56"/>
      <c r="X31" s="56"/>
      <c r="Y31" s="56"/>
      <c r="Z31" s="56"/>
    </row>
    <row r="32" ht="13.5" customHeight="1">
      <c r="A32" s="60" t="s">
        <v>176</v>
      </c>
      <c r="B32" s="56">
        <f>100+E5</f>
        <v>105</v>
      </c>
      <c r="C32" s="56" t="s">
        <v>33</v>
      </c>
      <c r="D32" s="56" t="s">
        <v>177</v>
      </c>
      <c r="E32" s="56"/>
      <c r="F32" s="67">
        <f>0.00002*10^(SPL/20)</f>
        <v>3.55655882</v>
      </c>
      <c r="G32" s="68" t="s">
        <v>32</v>
      </c>
      <c r="H32" s="69"/>
      <c r="I32" s="56"/>
      <c r="J32" s="56"/>
      <c r="K32" s="56"/>
      <c r="L32" s="56"/>
      <c r="M32" s="56"/>
      <c r="N32" s="56"/>
      <c r="O32" s="56"/>
      <c r="P32" s="56"/>
      <c r="Q32" s="56"/>
      <c r="R32" s="56"/>
      <c r="S32" s="56"/>
      <c r="T32" s="56"/>
      <c r="U32" s="56"/>
      <c r="V32" s="56"/>
      <c r="W32" s="56"/>
      <c r="X32" s="56"/>
      <c r="Y32" s="56"/>
      <c r="Z32" s="56"/>
    </row>
    <row r="33" ht="13.5" customHeight="1">
      <c r="A33" s="59"/>
      <c r="B33" s="56"/>
      <c r="C33" s="56"/>
      <c r="D33" s="56"/>
      <c r="E33" s="56"/>
      <c r="F33" s="70"/>
      <c r="G33" s="56"/>
      <c r="H33" s="69"/>
      <c r="I33" s="56"/>
      <c r="J33" s="56"/>
      <c r="K33" s="56"/>
      <c r="L33" s="56"/>
      <c r="M33" s="56"/>
      <c r="N33" s="56"/>
      <c r="O33" s="56"/>
      <c r="P33" s="56"/>
      <c r="Q33" s="56"/>
      <c r="R33" s="56"/>
      <c r="S33" s="56"/>
      <c r="T33" s="56"/>
      <c r="U33" s="56"/>
      <c r="V33" s="56"/>
      <c r="W33" s="56"/>
      <c r="X33" s="56"/>
      <c r="Y33" s="56"/>
      <c r="Z33" s="56"/>
    </row>
    <row r="34" ht="13.5" customHeight="1">
      <c r="A34" s="59" t="s">
        <v>178</v>
      </c>
      <c r="B34" s="56"/>
      <c r="C34" s="56"/>
      <c r="D34" s="56"/>
      <c r="E34" s="56"/>
      <c r="F34" s="70"/>
      <c r="G34" s="56"/>
      <c r="H34" s="66" t="s">
        <v>175</v>
      </c>
      <c r="I34" s="56"/>
      <c r="J34" s="56"/>
      <c r="K34" s="56"/>
      <c r="L34" s="56"/>
      <c r="M34" s="56"/>
      <c r="N34" s="56"/>
      <c r="O34" s="56"/>
      <c r="P34" s="56"/>
      <c r="Q34" s="56"/>
      <c r="R34" s="56"/>
      <c r="S34" s="56"/>
      <c r="T34" s="56"/>
      <c r="U34" s="56"/>
      <c r="V34" s="56"/>
      <c r="W34" s="56"/>
      <c r="X34" s="56"/>
      <c r="Y34" s="56"/>
      <c r="Z34" s="56"/>
    </row>
    <row r="35" ht="13.5" customHeight="1">
      <c r="A35" s="60" t="s">
        <v>179</v>
      </c>
      <c r="B35" s="56">
        <f>3+F5</f>
        <v>9</v>
      </c>
      <c r="C35" s="56" t="s">
        <v>32</v>
      </c>
      <c r="D35" s="56" t="s">
        <v>180</v>
      </c>
      <c r="E35" s="56"/>
      <c r="F35" s="67">
        <f>20*LOG10(p/0.00002)</f>
        <v>113.0642503</v>
      </c>
      <c r="G35" s="68" t="s">
        <v>33</v>
      </c>
      <c r="H35" s="69"/>
      <c r="I35" s="56"/>
      <c r="J35" s="56"/>
      <c r="K35" s="56"/>
      <c r="L35" s="56"/>
      <c r="M35" s="56"/>
      <c r="N35" s="56"/>
      <c r="O35" s="56"/>
      <c r="P35" s="56"/>
      <c r="Q35" s="56"/>
      <c r="R35" s="56"/>
      <c r="S35" s="56"/>
      <c r="T35" s="56"/>
      <c r="U35" s="56"/>
      <c r="V35" s="56"/>
      <c r="W35" s="56"/>
      <c r="X35" s="56"/>
      <c r="Y35" s="56"/>
      <c r="Z35" s="56"/>
    </row>
    <row r="36" ht="13.5" customHeight="1">
      <c r="A36" s="60" t="s">
        <v>181</v>
      </c>
      <c r="B36" s="56"/>
      <c r="C36" s="56"/>
      <c r="D36" s="56"/>
      <c r="E36" s="56"/>
      <c r="F36" s="56"/>
      <c r="G36" s="56"/>
      <c r="H36" s="69"/>
      <c r="I36" s="56"/>
      <c r="J36" s="56"/>
      <c r="K36" s="56"/>
      <c r="L36" s="56"/>
      <c r="M36" s="56"/>
      <c r="N36" s="56"/>
      <c r="O36" s="56"/>
      <c r="P36" s="56"/>
      <c r="Q36" s="56"/>
      <c r="R36" s="56"/>
      <c r="S36" s="56"/>
      <c r="T36" s="56"/>
      <c r="U36" s="56"/>
      <c r="V36" s="56"/>
      <c r="W36" s="56"/>
      <c r="X36" s="56"/>
      <c r="Y36" s="56"/>
      <c r="Z36" s="56"/>
    </row>
    <row r="37" ht="13.5" customHeight="1">
      <c r="A37" s="59" t="s">
        <v>182</v>
      </c>
      <c r="B37" s="56"/>
      <c r="C37" s="56"/>
      <c r="D37" s="56"/>
      <c r="E37" s="56"/>
      <c r="F37" s="56"/>
      <c r="G37" s="56"/>
      <c r="H37" s="69"/>
      <c r="I37" s="56"/>
      <c r="J37" s="56"/>
      <c r="K37" s="56"/>
      <c r="L37" s="56"/>
      <c r="M37" s="56"/>
      <c r="N37" s="56"/>
      <c r="O37" s="56"/>
      <c r="P37" s="56"/>
      <c r="Q37" s="56"/>
      <c r="R37" s="56"/>
      <c r="S37" s="56"/>
      <c r="T37" s="56"/>
      <c r="U37" s="56"/>
      <c r="V37" s="56"/>
      <c r="W37" s="56"/>
      <c r="X37" s="56"/>
      <c r="Y37" s="56"/>
      <c r="Z37" s="56"/>
    </row>
    <row r="38" ht="13.5" customHeight="1">
      <c r="A38" s="59" t="s">
        <v>183</v>
      </c>
      <c r="B38" s="56"/>
      <c r="C38" s="56"/>
      <c r="D38" s="56"/>
      <c r="E38" s="56"/>
      <c r="F38" s="56"/>
      <c r="G38" s="56"/>
      <c r="H38" s="66" t="s">
        <v>175</v>
      </c>
      <c r="I38" s="56"/>
      <c r="J38" s="56"/>
      <c r="K38" s="56"/>
      <c r="L38" s="56"/>
      <c r="M38" s="56"/>
      <c r="N38" s="56"/>
      <c r="O38" s="56"/>
      <c r="P38" s="56"/>
      <c r="Q38" s="56"/>
      <c r="R38" s="56"/>
      <c r="S38" s="56"/>
      <c r="T38" s="56"/>
      <c r="U38" s="56"/>
      <c r="V38" s="56"/>
      <c r="W38" s="56"/>
      <c r="X38" s="56"/>
      <c r="Y38" s="56"/>
      <c r="Z38" s="56"/>
    </row>
    <row r="39" ht="13.5" customHeight="1">
      <c r="A39" s="60" t="s">
        <v>184</v>
      </c>
      <c r="B39" s="56">
        <f>80+E5</f>
        <v>85</v>
      </c>
      <c r="C39" s="56" t="s">
        <v>33</v>
      </c>
      <c r="D39" s="56"/>
      <c r="E39" s="56"/>
      <c r="F39" s="56"/>
      <c r="G39" s="56"/>
      <c r="H39" s="56"/>
      <c r="I39" s="56"/>
      <c r="J39" s="56"/>
      <c r="K39" s="56"/>
      <c r="L39" s="56"/>
      <c r="M39" s="56"/>
      <c r="N39" s="56"/>
      <c r="O39" s="56"/>
      <c r="P39" s="56"/>
      <c r="Q39" s="56"/>
      <c r="R39" s="56"/>
      <c r="S39" s="56"/>
      <c r="T39" s="56"/>
      <c r="U39" s="56"/>
      <c r="V39" s="56"/>
      <c r="W39" s="56"/>
      <c r="X39" s="56"/>
      <c r="Y39" s="56"/>
      <c r="Z39" s="56"/>
    </row>
    <row r="40" ht="13.5" customHeight="1">
      <c r="A40" s="60" t="s">
        <v>185</v>
      </c>
      <c r="B40" s="56">
        <f>78+D5</f>
        <v>82</v>
      </c>
      <c r="C40" s="56" t="s">
        <v>33</v>
      </c>
      <c r="D40" s="56" t="s">
        <v>186</v>
      </c>
      <c r="E40" s="56"/>
      <c r="F40" s="56"/>
      <c r="G40" s="56"/>
      <c r="H40" s="69"/>
      <c r="I40" s="67">
        <f> 10*LOG10(10^(Lp_1/10)+10^(Lp_2/10))</f>
        <v>86.76434862</v>
      </c>
      <c r="J40" s="68" t="s">
        <v>33</v>
      </c>
      <c r="K40" s="56"/>
      <c r="L40" s="56"/>
      <c r="M40" s="56"/>
      <c r="N40" s="56"/>
      <c r="O40" s="56"/>
      <c r="P40" s="56"/>
      <c r="Q40" s="56"/>
      <c r="R40" s="56"/>
      <c r="S40" s="56"/>
      <c r="T40" s="56"/>
      <c r="U40" s="56"/>
      <c r="V40" s="56"/>
      <c r="W40" s="56"/>
      <c r="X40" s="56"/>
      <c r="Y40" s="56"/>
      <c r="Z40" s="56"/>
    </row>
    <row r="41" ht="13.5" customHeight="1">
      <c r="A41" s="60" t="s">
        <v>181</v>
      </c>
      <c r="B41" s="56"/>
      <c r="C41" s="56"/>
      <c r="D41" s="56"/>
      <c r="E41" s="56"/>
      <c r="F41" s="56"/>
      <c r="G41" s="56"/>
      <c r="H41" s="69"/>
      <c r="I41" s="56"/>
      <c r="J41" s="56"/>
      <c r="K41" s="56"/>
      <c r="L41" s="56"/>
      <c r="M41" s="56"/>
      <c r="N41" s="56"/>
      <c r="O41" s="56"/>
      <c r="P41" s="56"/>
      <c r="Q41" s="56"/>
      <c r="R41" s="56"/>
      <c r="S41" s="56"/>
      <c r="T41" s="56"/>
      <c r="U41" s="56"/>
      <c r="V41" s="56"/>
      <c r="W41" s="56"/>
      <c r="X41" s="56"/>
      <c r="Y41" s="56"/>
      <c r="Z41" s="56"/>
    </row>
    <row r="42" ht="13.5" customHeight="1">
      <c r="A42" s="59" t="s">
        <v>187</v>
      </c>
      <c r="B42" s="56"/>
      <c r="C42" s="56"/>
      <c r="D42" s="56"/>
      <c r="E42" s="56"/>
      <c r="F42" s="56"/>
      <c r="G42" s="56"/>
      <c r="H42" s="66" t="s">
        <v>175</v>
      </c>
      <c r="I42" s="56"/>
      <c r="J42" s="56"/>
      <c r="K42" s="56"/>
      <c r="L42" s="56"/>
      <c r="M42" s="56"/>
      <c r="N42" s="56"/>
      <c r="O42" s="56"/>
      <c r="P42" s="56"/>
      <c r="Q42" s="56"/>
      <c r="R42" s="56"/>
      <c r="S42" s="56"/>
      <c r="T42" s="56"/>
      <c r="U42" s="56"/>
      <c r="V42" s="56"/>
      <c r="W42" s="56"/>
      <c r="X42" s="56"/>
      <c r="Y42" s="56"/>
      <c r="Z42" s="56"/>
    </row>
    <row r="43" ht="13.5" customHeight="1">
      <c r="A43" s="60" t="s">
        <v>188</v>
      </c>
      <c r="B43" s="56">
        <f>78+F5</f>
        <v>84</v>
      </c>
      <c r="C43" s="56" t="s">
        <v>33</v>
      </c>
      <c r="D43" s="56" t="s">
        <v>189</v>
      </c>
      <c r="E43" s="56"/>
      <c r="F43" s="68">
        <f> Lp_fan-26.2</f>
        <v>57.8</v>
      </c>
      <c r="G43" s="68" t="s">
        <v>34</v>
      </c>
      <c r="H43" s="69"/>
      <c r="I43" s="56"/>
      <c r="J43" s="56"/>
      <c r="K43" s="56"/>
      <c r="L43" s="56"/>
      <c r="M43" s="56"/>
      <c r="N43" s="56"/>
      <c r="O43" s="56"/>
      <c r="P43" s="56"/>
      <c r="Q43" s="56"/>
      <c r="R43" s="56"/>
      <c r="S43" s="56"/>
      <c r="T43" s="56"/>
      <c r="U43" s="56"/>
      <c r="V43" s="56"/>
      <c r="W43" s="56"/>
      <c r="X43" s="56"/>
      <c r="Y43" s="56"/>
      <c r="Z43" s="56"/>
    </row>
    <row r="44" ht="13.5" customHeight="1">
      <c r="A44" s="60" t="s">
        <v>181</v>
      </c>
      <c r="B44" s="56"/>
      <c r="C44" s="56"/>
      <c r="D44" s="56"/>
      <c r="E44" s="56"/>
      <c r="F44" s="56"/>
      <c r="G44" s="56"/>
      <c r="H44" s="69"/>
      <c r="I44" s="56"/>
      <c r="J44" s="56"/>
      <c r="K44" s="56"/>
      <c r="L44" s="56"/>
      <c r="M44" s="56"/>
      <c r="N44" s="56"/>
      <c r="O44" s="56"/>
      <c r="P44" s="56"/>
      <c r="Q44" s="56"/>
      <c r="R44" s="56"/>
      <c r="S44" s="56"/>
      <c r="T44" s="56"/>
      <c r="U44" s="56"/>
      <c r="V44" s="56"/>
      <c r="W44" s="56"/>
      <c r="X44" s="56"/>
      <c r="Y44" s="56"/>
      <c r="Z44" s="56"/>
    </row>
    <row r="45" ht="13.5" customHeight="1">
      <c r="A45" s="71" t="s">
        <v>190</v>
      </c>
      <c r="G45" s="56"/>
      <c r="H45" s="66" t="s">
        <v>175</v>
      </c>
      <c r="I45" s="56"/>
      <c r="J45" s="56"/>
      <c r="K45" s="56"/>
      <c r="L45" s="56"/>
      <c r="M45" s="56"/>
      <c r="N45" s="56"/>
      <c r="O45" s="56"/>
      <c r="P45" s="56"/>
      <c r="Q45" s="56"/>
      <c r="R45" s="56"/>
      <c r="S45" s="56"/>
      <c r="T45" s="56"/>
      <c r="U45" s="56"/>
      <c r="V45" s="56"/>
      <c r="W45" s="56"/>
      <c r="X45" s="56"/>
      <c r="Y45" s="56"/>
      <c r="Z45" s="56"/>
    </row>
    <row r="46" ht="29.25" customHeight="1">
      <c r="G46" s="56"/>
      <c r="H46" s="69"/>
      <c r="I46" s="56"/>
      <c r="J46" s="56"/>
      <c r="K46" s="56"/>
      <c r="L46" s="56"/>
      <c r="M46" s="56"/>
      <c r="N46" s="56"/>
      <c r="O46" s="56"/>
      <c r="P46" s="56"/>
      <c r="Q46" s="56"/>
      <c r="R46" s="56"/>
      <c r="S46" s="56"/>
      <c r="T46" s="56"/>
      <c r="U46" s="56"/>
      <c r="V46" s="56"/>
      <c r="W46" s="56"/>
      <c r="X46" s="56"/>
      <c r="Y46" s="56"/>
      <c r="Z46" s="56"/>
    </row>
    <row r="47" ht="13.5" customHeight="1">
      <c r="A47" s="56" t="s">
        <v>191</v>
      </c>
      <c r="B47" s="56">
        <f>60+E5</f>
        <v>65</v>
      </c>
      <c r="C47" s="56" t="s">
        <v>34</v>
      </c>
      <c r="D47" s="56"/>
      <c r="E47" s="56"/>
      <c r="F47" s="56"/>
      <c r="G47" s="56"/>
      <c r="H47" s="56"/>
      <c r="I47" s="56"/>
      <c r="J47" s="56"/>
      <c r="K47" s="56"/>
      <c r="L47" s="56"/>
      <c r="M47" s="56"/>
      <c r="N47" s="56"/>
      <c r="O47" s="56"/>
      <c r="P47" s="56"/>
      <c r="Q47" s="56"/>
      <c r="R47" s="56"/>
      <c r="S47" s="56"/>
      <c r="T47" s="56"/>
      <c r="U47" s="56"/>
      <c r="V47" s="56"/>
      <c r="W47" s="56"/>
      <c r="X47" s="56"/>
      <c r="Y47" s="56"/>
      <c r="Z47" s="56"/>
    </row>
    <row r="48" ht="13.5" customHeight="1">
      <c r="A48" s="56" t="s">
        <v>192</v>
      </c>
      <c r="B48" s="56">
        <f>10+F5</f>
        <v>16</v>
      </c>
      <c r="C48" s="56" t="s">
        <v>193</v>
      </c>
      <c r="D48" s="56" t="s">
        <v>194</v>
      </c>
      <c r="E48" s="69"/>
      <c r="F48" s="67">
        <f>SIL+10*LOG10(S)</f>
        <v>77.04119983</v>
      </c>
      <c r="G48" s="68" t="s">
        <v>34</v>
      </c>
      <c r="H48" s="69"/>
      <c r="I48" s="56"/>
      <c r="J48" s="56"/>
      <c r="K48" s="56"/>
      <c r="L48" s="56"/>
      <c r="M48" s="56"/>
      <c r="N48" s="56"/>
      <c r="O48" s="56"/>
      <c r="P48" s="56"/>
      <c r="Q48" s="56"/>
      <c r="R48" s="56"/>
      <c r="S48" s="56"/>
      <c r="T48" s="56"/>
      <c r="U48" s="56"/>
      <c r="V48" s="56"/>
      <c r="W48" s="56"/>
      <c r="X48" s="56"/>
      <c r="Y48" s="56"/>
      <c r="Z48" s="56"/>
    </row>
    <row r="49" ht="13.5" customHeight="1">
      <c r="A49" s="60"/>
      <c r="B49" s="56"/>
      <c r="C49" s="56"/>
      <c r="D49" s="56"/>
      <c r="E49" s="56"/>
      <c r="F49" s="56"/>
      <c r="G49" s="56"/>
      <c r="H49" s="69"/>
      <c r="I49" s="56"/>
      <c r="J49" s="56"/>
      <c r="K49" s="56"/>
      <c r="L49" s="56"/>
      <c r="M49" s="56"/>
      <c r="N49" s="56"/>
      <c r="O49" s="56"/>
      <c r="P49" s="56"/>
      <c r="Q49" s="56"/>
      <c r="R49" s="56"/>
      <c r="S49" s="56"/>
      <c r="T49" s="56"/>
      <c r="U49" s="56"/>
      <c r="V49" s="56"/>
      <c r="W49" s="56"/>
      <c r="X49" s="56"/>
      <c r="Y49" s="56"/>
      <c r="Z49" s="56"/>
    </row>
    <row r="50" ht="13.5" customHeight="1">
      <c r="A50" s="71" t="s">
        <v>195</v>
      </c>
      <c r="H50" s="69"/>
      <c r="I50" s="56"/>
      <c r="J50" s="56"/>
      <c r="K50" s="56"/>
      <c r="L50" s="56"/>
      <c r="M50" s="56"/>
      <c r="N50" s="56"/>
      <c r="O50" s="56"/>
      <c r="P50" s="56"/>
      <c r="Q50" s="56"/>
      <c r="R50" s="56"/>
      <c r="S50" s="56"/>
      <c r="T50" s="56"/>
      <c r="U50" s="56"/>
      <c r="V50" s="56"/>
      <c r="W50" s="56"/>
      <c r="X50" s="56"/>
      <c r="Y50" s="56"/>
      <c r="Z50" s="56"/>
    </row>
    <row r="51" ht="32.25" customHeight="1">
      <c r="H51" s="66" t="s">
        <v>196</v>
      </c>
      <c r="I51" s="56"/>
      <c r="J51" s="56"/>
      <c r="K51" s="56"/>
      <c r="L51" s="56"/>
      <c r="M51" s="56"/>
      <c r="N51" s="56"/>
      <c r="O51" s="56"/>
      <c r="P51" s="56"/>
      <c r="Q51" s="56"/>
      <c r="R51" s="56"/>
      <c r="S51" s="56"/>
      <c r="T51" s="56"/>
      <c r="U51" s="56"/>
      <c r="V51" s="56"/>
      <c r="W51" s="56"/>
      <c r="X51" s="56"/>
      <c r="Y51" s="56"/>
      <c r="Z51" s="56"/>
    </row>
    <row r="52" ht="13.5" customHeight="1">
      <c r="A52" s="56" t="s">
        <v>197</v>
      </c>
      <c r="B52" s="56">
        <f>80+E5</f>
        <v>85</v>
      </c>
      <c r="C52" s="56" t="s">
        <v>33</v>
      </c>
      <c r="D52" s="56"/>
      <c r="E52" s="56"/>
      <c r="F52" s="56"/>
      <c r="G52" s="56"/>
      <c r="H52" s="56"/>
      <c r="I52" s="56"/>
      <c r="J52" s="56"/>
      <c r="K52" s="56"/>
      <c r="L52" s="56"/>
      <c r="M52" s="56"/>
      <c r="N52" s="56"/>
      <c r="O52" s="56"/>
      <c r="P52" s="56"/>
      <c r="Q52" s="56"/>
      <c r="R52" s="56"/>
      <c r="S52" s="56"/>
      <c r="T52" s="56"/>
      <c r="U52" s="56"/>
      <c r="V52" s="56"/>
      <c r="W52" s="56"/>
      <c r="X52" s="56"/>
      <c r="Y52" s="56"/>
      <c r="Z52" s="56"/>
    </row>
    <row r="53" ht="13.5" customHeight="1">
      <c r="A53" s="56" t="s">
        <v>198</v>
      </c>
      <c r="B53" s="56"/>
      <c r="C53" s="72">
        <f>p_0*10^(SPLL/20)</f>
        <v>0.355655882</v>
      </c>
      <c r="D53" s="63" t="s">
        <v>32</v>
      </c>
      <c r="E53" s="56" t="s">
        <v>199</v>
      </c>
      <c r="F53" s="56"/>
      <c r="G53" s="72">
        <f>v_0*10^(SPLL/20)*1000</f>
        <v>0.889139705</v>
      </c>
      <c r="H53" s="63" t="s">
        <v>200</v>
      </c>
      <c r="I53" s="56"/>
      <c r="J53" s="56"/>
      <c r="K53" s="56"/>
      <c r="L53" s="56"/>
      <c r="M53" s="56"/>
      <c r="N53" s="56"/>
      <c r="O53" s="56"/>
      <c r="P53" s="56"/>
      <c r="Q53" s="56"/>
      <c r="R53" s="56"/>
      <c r="S53" s="56"/>
      <c r="T53" s="56"/>
      <c r="U53" s="56"/>
      <c r="V53" s="56"/>
      <c r="W53" s="56"/>
      <c r="X53" s="56"/>
      <c r="Y53" s="56"/>
      <c r="Z53" s="56"/>
    </row>
    <row r="54" ht="13.5" customHeight="1">
      <c r="A54" s="56" t="s">
        <v>201</v>
      </c>
      <c r="B54" s="56"/>
      <c r="C54" s="72">
        <f>I_0*10^(SPLL/10)</f>
        <v>0.000316227766</v>
      </c>
      <c r="D54" s="63" t="s">
        <v>202</v>
      </c>
      <c r="E54" s="56" t="s">
        <v>203</v>
      </c>
      <c r="F54" s="56"/>
      <c r="G54" s="63">
        <f>D_0*10^(SPLL/10)</f>
        <v>0.0000009486832981</v>
      </c>
      <c r="H54" s="63" t="s">
        <v>204</v>
      </c>
      <c r="I54" s="56"/>
      <c r="J54" s="56"/>
      <c r="K54" s="56"/>
      <c r="L54" s="56"/>
      <c r="M54" s="56"/>
      <c r="N54" s="56"/>
      <c r="O54" s="56"/>
      <c r="P54" s="56"/>
      <c r="Q54" s="56"/>
      <c r="R54" s="56"/>
      <c r="S54" s="56"/>
      <c r="T54" s="56"/>
      <c r="U54" s="56"/>
      <c r="V54" s="56"/>
      <c r="W54" s="56"/>
      <c r="X54" s="56"/>
      <c r="Y54" s="56"/>
      <c r="Z54" s="56"/>
    </row>
    <row r="55" ht="13.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ht="13.5" customHeight="1">
      <c r="A56" s="56" t="s">
        <v>205</v>
      </c>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ht="13.5" customHeight="1">
      <c r="A57" s="56" t="s">
        <v>206</v>
      </c>
      <c r="B57" s="73">
        <v>2.0E-5</v>
      </c>
      <c r="C57" s="73" t="s">
        <v>32</v>
      </c>
      <c r="D57" s="73" t="s">
        <v>207</v>
      </c>
      <c r="E57" s="73">
        <f>0.00000005</f>
        <v>0.00000005</v>
      </c>
      <c r="F57" s="56" t="s">
        <v>200</v>
      </c>
      <c r="G57" s="56"/>
      <c r="H57" s="56"/>
      <c r="I57" s="56"/>
      <c r="J57" s="56"/>
      <c r="K57" s="56"/>
      <c r="L57" s="56"/>
      <c r="M57" s="56"/>
      <c r="N57" s="56"/>
      <c r="O57" s="56"/>
      <c r="P57" s="56"/>
      <c r="Q57" s="56"/>
      <c r="R57" s="56"/>
      <c r="S57" s="56"/>
      <c r="T57" s="56"/>
      <c r="U57" s="56"/>
      <c r="V57" s="56"/>
      <c r="W57" s="56"/>
      <c r="X57" s="56"/>
      <c r="Y57" s="56"/>
      <c r="Z57" s="56"/>
    </row>
    <row r="58" ht="13.5" customHeight="1">
      <c r="A58" s="56" t="s">
        <v>208</v>
      </c>
      <c r="B58" s="73">
        <v>1.0E-12</v>
      </c>
      <c r="C58" s="56" t="s">
        <v>209</v>
      </c>
      <c r="D58" s="56" t="s">
        <v>210</v>
      </c>
      <c r="E58" s="56">
        <f>3E-15</f>
        <v>0</v>
      </c>
      <c r="F58" s="56" t="s">
        <v>211</v>
      </c>
      <c r="G58" s="56"/>
      <c r="H58" s="56"/>
      <c r="I58" s="56"/>
      <c r="J58" s="56"/>
      <c r="K58" s="56"/>
      <c r="L58" s="56"/>
      <c r="M58" s="56"/>
      <c r="N58" s="56"/>
      <c r="O58" s="56"/>
      <c r="P58" s="56"/>
      <c r="Q58" s="56"/>
      <c r="R58" s="56"/>
      <c r="S58" s="56"/>
      <c r="T58" s="56"/>
      <c r="U58" s="56"/>
      <c r="V58" s="56"/>
      <c r="W58" s="56"/>
      <c r="X58" s="56"/>
      <c r="Y58" s="56"/>
      <c r="Z58" s="56"/>
    </row>
    <row r="59" ht="13.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ht="13.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ht="13.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ht="13.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ht="13.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ht="13.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ht="13.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ht="13.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ht="13.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ht="13.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ht="13.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ht="13.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ht="13.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ht="13.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ht="13.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ht="13.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ht="13.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ht="13.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ht="13.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ht="13.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ht="13.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ht="13.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ht="13.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ht="13.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ht="13.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ht="13.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ht="13.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ht="13.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ht="13.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ht="13.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ht="13.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ht="13.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ht="13.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ht="13.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ht="13.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ht="13.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ht="13.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ht="13.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ht="13.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ht="13.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ht="13.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ht="13.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ht="13.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ht="13.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ht="13.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ht="13.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ht="13.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ht="13.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ht="13.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ht="13.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ht="13.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ht="13.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ht="13.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ht="13.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ht="13.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ht="13.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ht="13.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ht="13.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ht="13.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ht="13.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ht="13.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ht="13.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ht="13.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ht="13.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ht="13.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ht="13.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ht="13.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ht="13.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ht="13.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ht="13.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ht="13.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ht="13.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ht="13.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ht="13.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ht="13.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ht="13.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ht="13.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ht="13.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ht="13.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ht="13.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ht="13.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ht="13.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ht="13.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ht="13.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ht="13.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ht="13.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ht="13.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ht="13.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ht="13.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ht="13.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ht="13.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ht="13.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ht="13.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ht="13.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ht="13.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ht="13.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ht="13.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ht="13.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ht="13.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ht="13.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ht="13.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ht="13.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ht="13.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ht="13.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ht="13.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ht="13.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ht="13.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ht="13.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ht="13.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ht="13.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ht="13.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ht="13.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ht="13.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ht="13.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ht="13.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ht="13.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ht="13.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ht="13.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ht="13.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ht="13.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ht="13.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ht="13.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ht="13.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ht="13.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ht="13.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ht="13.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ht="13.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ht="13.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ht="13.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ht="13.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ht="13.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ht="13.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ht="13.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ht="13.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ht="13.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ht="13.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ht="13.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ht="13.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ht="13.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ht="13.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ht="13.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ht="13.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ht="13.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ht="13.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ht="13.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ht="13.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ht="13.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ht="13.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ht="13.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ht="13.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ht="13.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ht="13.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ht="13.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ht="13.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ht="13.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ht="13.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ht="13.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ht="13.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ht="13.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ht="13.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ht="13.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ht="13.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ht="13.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ht="13.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ht="13.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ht="13.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ht="13.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ht="13.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ht="13.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ht="13.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ht="13.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ht="13.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ht="13.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ht="13.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ht="13.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ht="13.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ht="13.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ht="13.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ht="13.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ht="13.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ht="13.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ht="13.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ht="13.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ht="13.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ht="13.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ht="13.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ht="13.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ht="13.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ht="13.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ht="13.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ht="13.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ht="13.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ht="13.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ht="13.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ht="13.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ht="13.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ht="13.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ht="13.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ht="13.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ht="13.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ht="13.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ht="13.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ht="13.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ht="13.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ht="13.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ht="13.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ht="13.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ht="13.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ht="13.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ht="13.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ht="13.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ht="13.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ht="13.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ht="13.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ht="13.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ht="13.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ht="13.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ht="13.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ht="13.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ht="13.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ht="13.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ht="13.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ht="13.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ht="13.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ht="13.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ht="13.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ht="13.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ht="13.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ht="13.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ht="13.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ht="13.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ht="13.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ht="13.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ht="13.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ht="13.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ht="13.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ht="13.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ht="13.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ht="13.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ht="13.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ht="13.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ht="13.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ht="13.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ht="13.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ht="13.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ht="13.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ht="13.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ht="13.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ht="13.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ht="13.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ht="13.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ht="13.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ht="13.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ht="13.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ht="13.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ht="13.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ht="13.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ht="13.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ht="13.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ht="13.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ht="13.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ht="13.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ht="13.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ht="13.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ht="13.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ht="13.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ht="13.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ht="13.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ht="13.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ht="13.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ht="13.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ht="13.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ht="13.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ht="13.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ht="13.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ht="13.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ht="13.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ht="13.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ht="13.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ht="13.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ht="13.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ht="13.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ht="13.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ht="13.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ht="13.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ht="13.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ht="13.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ht="13.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ht="13.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ht="13.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ht="13.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ht="13.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ht="13.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ht="13.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ht="13.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ht="13.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ht="13.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ht="13.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ht="13.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ht="13.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ht="13.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ht="13.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ht="13.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ht="13.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ht="13.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ht="13.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ht="13.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ht="13.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ht="13.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ht="13.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ht="13.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ht="13.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ht="13.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ht="13.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ht="13.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ht="13.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ht="13.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ht="13.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ht="13.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ht="13.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ht="13.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ht="13.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ht="13.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ht="13.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ht="13.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ht="13.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ht="13.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ht="13.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ht="13.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ht="13.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ht="13.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ht="13.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ht="13.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ht="13.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ht="13.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ht="13.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ht="13.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ht="13.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ht="13.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ht="13.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ht="13.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ht="13.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ht="13.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ht="13.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ht="13.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ht="13.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ht="13.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ht="13.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ht="13.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ht="13.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ht="13.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ht="13.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ht="13.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ht="13.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ht="13.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ht="13.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ht="13.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ht="13.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ht="13.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ht="13.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ht="13.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ht="13.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ht="13.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ht="13.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ht="13.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ht="13.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ht="13.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ht="13.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ht="13.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ht="13.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ht="13.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ht="13.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ht="13.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ht="13.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ht="13.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ht="13.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ht="13.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ht="13.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ht="13.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ht="13.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ht="13.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ht="13.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ht="13.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ht="13.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ht="13.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ht="13.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ht="13.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ht="13.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ht="13.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ht="13.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ht="13.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ht="13.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ht="13.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ht="13.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ht="13.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ht="13.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ht="13.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ht="13.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ht="13.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ht="13.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ht="13.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ht="13.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ht="13.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ht="13.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ht="13.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ht="13.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ht="13.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ht="13.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ht="13.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ht="13.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ht="13.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ht="13.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ht="13.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ht="13.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ht="13.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ht="13.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ht="13.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ht="13.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ht="13.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ht="13.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ht="13.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ht="13.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ht="13.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ht="13.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ht="13.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ht="13.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ht="13.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ht="13.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ht="13.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ht="13.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ht="13.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ht="13.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ht="13.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ht="13.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ht="13.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ht="13.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ht="13.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ht="13.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ht="13.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ht="13.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ht="13.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ht="13.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ht="13.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ht="13.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ht="13.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ht="13.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ht="13.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ht="13.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ht="13.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ht="13.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ht="13.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ht="13.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ht="13.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ht="13.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ht="13.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ht="13.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ht="13.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ht="13.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ht="13.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ht="13.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ht="13.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ht="13.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ht="13.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ht="13.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ht="13.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ht="13.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ht="13.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ht="13.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ht="13.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ht="13.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ht="13.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ht="13.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ht="13.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ht="13.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ht="13.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ht="13.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ht="13.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ht="13.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ht="13.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ht="13.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ht="13.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ht="13.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ht="13.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ht="13.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ht="13.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ht="13.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ht="13.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ht="13.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ht="13.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ht="13.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ht="13.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ht="13.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ht="13.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ht="13.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ht="13.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ht="13.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ht="13.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ht="13.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ht="13.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ht="13.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ht="13.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ht="13.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ht="13.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ht="13.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ht="13.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ht="13.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ht="13.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ht="13.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ht="13.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ht="13.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ht="13.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ht="13.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ht="13.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ht="13.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ht="13.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ht="13.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ht="13.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ht="13.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ht="13.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ht="13.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ht="13.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ht="13.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ht="13.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ht="13.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ht="13.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ht="13.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ht="13.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ht="13.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ht="13.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ht="13.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ht="13.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ht="13.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ht="13.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ht="13.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ht="13.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ht="13.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ht="13.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ht="13.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ht="13.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ht="13.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ht="13.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ht="13.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ht="13.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ht="13.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ht="13.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ht="13.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ht="13.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ht="13.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ht="13.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ht="13.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ht="13.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ht="13.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ht="13.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ht="13.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ht="13.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ht="13.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ht="13.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ht="13.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ht="13.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ht="13.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ht="13.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ht="13.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ht="13.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ht="13.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ht="13.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ht="13.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ht="13.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ht="13.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ht="13.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ht="13.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ht="13.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ht="13.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ht="13.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ht="13.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ht="13.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ht="13.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ht="13.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ht="13.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ht="13.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ht="13.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ht="13.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ht="13.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ht="13.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ht="13.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ht="13.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ht="13.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ht="13.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ht="13.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ht="13.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ht="13.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ht="13.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ht="13.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ht="13.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ht="13.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ht="13.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ht="13.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ht="13.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ht="13.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ht="13.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ht="13.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ht="13.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ht="13.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ht="13.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ht="13.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ht="13.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ht="13.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ht="13.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ht="13.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ht="13.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ht="13.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ht="13.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ht="13.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ht="13.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ht="13.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ht="13.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ht="13.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ht="13.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ht="13.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ht="13.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ht="13.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ht="13.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ht="13.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ht="13.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ht="13.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ht="13.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ht="13.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ht="13.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ht="13.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ht="13.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ht="13.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ht="13.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ht="13.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ht="13.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ht="13.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ht="13.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ht="13.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ht="13.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ht="13.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ht="13.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ht="13.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ht="13.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ht="13.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ht="13.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ht="13.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ht="13.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ht="13.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ht="13.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ht="13.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ht="13.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ht="13.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ht="13.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ht="13.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ht="13.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ht="13.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ht="13.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ht="13.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ht="13.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ht="13.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13.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ht="13.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ht="13.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ht="13.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ht="13.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ht="13.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ht="13.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ht="13.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ht="13.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ht="13.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ht="13.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ht="13.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ht="13.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ht="13.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ht="13.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ht="13.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ht="13.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ht="13.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ht="13.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ht="13.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ht="13.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ht="13.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ht="13.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ht="13.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ht="13.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ht="13.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ht="13.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ht="13.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ht="13.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ht="13.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ht="13.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ht="13.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ht="13.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ht="13.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ht="13.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ht="13.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ht="13.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ht="13.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ht="13.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ht="13.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ht="13.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ht="13.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ht="13.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ht="13.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ht="13.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ht="13.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ht="13.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ht="13.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ht="13.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ht="13.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ht="13.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ht="13.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ht="13.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ht="13.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ht="13.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ht="13.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ht="13.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ht="13.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ht="13.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ht="13.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ht="13.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ht="13.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ht="13.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ht="13.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ht="13.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ht="13.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ht="13.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ht="13.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ht="13.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ht="13.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ht="13.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ht="13.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ht="13.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ht="13.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ht="13.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ht="13.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ht="13.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ht="13.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ht="13.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ht="13.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ht="13.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ht="13.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ht="13.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ht="13.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ht="13.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ht="13.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ht="13.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ht="13.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ht="13.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ht="13.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ht="13.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ht="13.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ht="13.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ht="13.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ht="13.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ht="13.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ht="13.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ht="13.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ht="13.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ht="13.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ht="13.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ht="13.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ht="13.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ht="13.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ht="13.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ht="13.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ht="13.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ht="13.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ht="13.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ht="13.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ht="13.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ht="13.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ht="13.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ht="13.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ht="13.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ht="13.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ht="13.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ht="13.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ht="13.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ht="13.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ht="13.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ht="13.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ht="13.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ht="13.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ht="13.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ht="13.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ht="13.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ht="13.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ht="13.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ht="13.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ht="13.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ht="13.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ht="13.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ht="13.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ht="13.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ht="13.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ht="13.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ht="13.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ht="13.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ht="13.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ht="13.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ht="13.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ht="13.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ht="13.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ht="13.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ht="13.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ht="13.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ht="13.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ht="13.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ht="13.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ht="13.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ht="13.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ht="13.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ht="13.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ht="13.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ht="13.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ht="13.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ht="13.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ht="13.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ht="13.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ht="13.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ht="13.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ht="13.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ht="13.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ht="13.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ht="13.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ht="13.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ht="13.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ht="13.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ht="13.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ht="13.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ht="13.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ht="13.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ht="13.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ht="13.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ht="13.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ht="13.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ht="13.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ht="13.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ht="13.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ht="13.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ht="13.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ht="13.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ht="13.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ht="13.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ht="13.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ht="13.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ht="13.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ht="13.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ht="13.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ht="13.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ht="13.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ht="13.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ht="13.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ht="13.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ht="13.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ht="13.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ht="13.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ht="13.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ht="13.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ht="13.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ht="13.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ht="13.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ht="13.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ht="13.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ht="13.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ht="13.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ht="13.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ht="13.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ht="13.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ht="13.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ht="13.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ht="13.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ht="13.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ht="13.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ht="13.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ht="13.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ht="13.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ht="13.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ht="13.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ht="13.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ht="13.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ht="13.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ht="13.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ht="13.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ht="13.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ht="13.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ht="13.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ht="13.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ht="13.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ht="13.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ht="13.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ht="13.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ht="13.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ht="13.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ht="13.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ht="13.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ht="13.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ht="13.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ht="13.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ht="13.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ht="13.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ht="13.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ht="13.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ht="13.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ht="13.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ht="13.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ht="13.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ht="13.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ht="13.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ht="13.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ht="13.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ht="13.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ht="13.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ht="13.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ht="13.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ht="13.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ht="13.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ht="13.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ht="13.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ht="13.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ht="13.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ht="13.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ht="13.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ht="13.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ht="13.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ht="13.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ht="13.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ht="13.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ht="13.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ht="13.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ht="13.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ht="13.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ht="13.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ht="13.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ht="13.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ht="13.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ht="13.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ht="13.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ht="13.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ht="13.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ht="13.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ht="13.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ht="13.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2">
    <mergeCell ref="A45:F46"/>
    <mergeCell ref="A50:G51"/>
  </mergeCells>
  <printOptions/>
  <pageMargins bottom="0.75" footer="0.0" header="0.0" left="0.7" right="0.7" top="0.75"/>
  <pageSetup orientation="landscape"/>
  <drawing r:id="rId1"/>
</worksheet>
</file>