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480" yWindow="36" windowWidth="11292" windowHeight="5988" activeTab="0"/>
  </bookViews>
  <sheets>
    <sheet name="Main" sheetId="1" r:id="rId1"/>
    <sheet name="Calc" sheetId="2" r:id="rId2"/>
    <sheet name="Results" sheetId="3" r:id="rId3"/>
  </sheets>
  <externalReferences>
    <externalReference r:id="rId6"/>
    <externalReference r:id="rId7"/>
    <externalReference r:id="rId8"/>
  </externalReferences>
  <definedNames>
    <definedName name="_xlfn.FLOOR.MATH" hidden="1">#NAME?</definedName>
    <definedName name="A">'Calc'!$B$2</definedName>
    <definedName name="AA">'Calc'!#REF!</definedName>
    <definedName name="AB">'Calc'!$E$2</definedName>
    <definedName name="Area">'Calc'!#REF!</definedName>
    <definedName name="B">'Calc'!$B$3</definedName>
    <definedName name="BC">'Calc'!$E$5</definedName>
    <definedName name="BCDEF">'Calc'!$E$6</definedName>
    <definedName name="Beta">'Calc'!#REF!</definedName>
    <definedName name="CC">'Calc'!$B$4</definedName>
    <definedName name="CD">'Calc'!$E$3</definedName>
    <definedName name="Cir1">'[1]Calcoli'!#REF!</definedName>
    <definedName name="Cir2">#REF!</definedName>
    <definedName name="Cir3">#REF!</definedName>
    <definedName name="cp">'Calc'!#REF!</definedName>
    <definedName name="cpa">'Calc'!#REF!</definedName>
    <definedName name="Crfilo">#REF!</definedName>
    <definedName name="Crpalo">#REF!</definedName>
    <definedName name="Crr2">#REF!</definedName>
    <definedName name="Crr3">#REF!</definedName>
    <definedName name="cvn">'[1]Calcoli'!#REF!</definedName>
    <definedName name="cvo">'[1]Calcoli'!#REF!</definedName>
    <definedName name="Cx">'Calc'!#REF!</definedName>
    <definedName name="D">'Calc'!$B$5</definedName>
    <definedName name="DD">'Calc'!#REF!</definedName>
    <definedName name="DE">'[2]Calcoli'!$E$6</definedName>
    <definedName name="delta">'Main'!#REF!</definedName>
    <definedName name="DeltaP">'Calc'!#REF!</definedName>
    <definedName name="Dest">'Calc'!#REF!</definedName>
    <definedName name="Dfilo">'[3]Calcoli'!#REF!</definedName>
    <definedName name="DIA">'Calc'!#REF!</definedName>
    <definedName name="Diam">'Calc'!#REF!</definedName>
    <definedName name="dist">'Calc'!#REF!</definedName>
    <definedName name="Dpalo">'[3]Calcoli'!#REF!</definedName>
    <definedName name="DT">'[3]Calcoli'!#REF!</definedName>
    <definedName name="DTml">'Calc'!#REF!</definedName>
    <definedName name="DTml_Qp">'Calc'!#REF!</definedName>
    <definedName name="E">'Calc'!$B$6</definedName>
    <definedName name="EF">'Calc'!$E$4</definedName>
    <definedName name="F">'Calc'!$B$7</definedName>
    <definedName name="h">'Calc'!#REF!</definedName>
    <definedName name="h.gjdgxs" localSheetId="0">'Main'!#REF!</definedName>
    <definedName name="hconv">'[3]Calcoli'!#REF!</definedName>
    <definedName name="he">'Calc'!#REF!</definedName>
    <definedName name="hest">'Calc'!#REF!</definedName>
    <definedName name="hi">'Calc'!#REF!</definedName>
    <definedName name="hl">#REF!</definedName>
    <definedName name="K">'Calc'!#REF!</definedName>
    <definedName name="Ktot">'[3]Calcoli'!#REF!</definedName>
    <definedName name="L">'Calc'!#REF!</definedName>
    <definedName name="Lam1">'[3]Calcoli'!#REF!</definedName>
    <definedName name="Lam2">'[3]Calcoli'!#REF!</definedName>
    <definedName name="Lam3">#REF!</definedName>
    <definedName name="Lambda">'Calc'!#REF!</definedName>
    <definedName name="Lambda1">'Calc'!#REF!</definedName>
    <definedName name="Lambda2">'Calc'!#REF!</definedName>
    <definedName name="lambda3">'[3]Calcoli'!#REF!</definedName>
    <definedName name="Lambdai">'Calc'!#REF!</definedName>
    <definedName name="Lamda1">'Calc'!#REF!</definedName>
    <definedName name="Lep">'[1]Calcoli'!#REF!</definedName>
    <definedName name="Leq">'[1]Calcoli'!#REF!</definedName>
    <definedName name="LL">'Calc'!#REF!</definedName>
    <definedName name="Lp">'Calc'!#REF!</definedName>
    <definedName name="Ltot">'Calc'!#REF!</definedName>
    <definedName name="Lw">'Calc'!#REF!</definedName>
    <definedName name="Lwa">'Calc'!#REF!</definedName>
    <definedName name="M">'Calc'!#REF!</definedName>
    <definedName name="MA1">'[1]Calcoli'!#REF!</definedName>
    <definedName name="MA2">'[1]Calcoli'!#REF!</definedName>
    <definedName name="Macqua">'Calc'!#REF!</definedName>
    <definedName name="Maria">'Calc'!#REF!</definedName>
    <definedName name="Mavio">'[1]Calcoli'!$F$13</definedName>
    <definedName name="Mn">'[3]Calcoli'!#REF!</definedName>
    <definedName name="Mo">'[3]Calcoli'!#REF!</definedName>
    <definedName name="Mpunto">'Calc'!#REF!</definedName>
    <definedName name="Mtot">'[3]Calcoli'!#REF!</definedName>
    <definedName name="N">'Main'!$F$8</definedName>
    <definedName name="Ni">#REF!</definedName>
    <definedName name="Ni1">'[3]Calcoli'!#REF!</definedName>
    <definedName name="Ni2">'[3]Calcoli'!#REF!</definedName>
    <definedName name="Ni3">'[3]Calcoli'!#REF!</definedName>
    <definedName name="Ni4">'[3]Calcoli'!#REF!</definedName>
    <definedName name="Ni5">'[3]Calcoli'!#REF!</definedName>
    <definedName name="Ni6">'[3]Calcoli'!#REF!</definedName>
    <definedName name="Niaria">'Calc'!#REF!</definedName>
    <definedName name="Nices">'[3]Calcoli'!#REF!</definedName>
    <definedName name="Niinf">'Calc'!#REF!</definedName>
    <definedName name="Nipar">#REF!</definedName>
    <definedName name="Nu">'Calc'!#REF!</definedName>
    <definedName name="p_atm">'Calc'!#REF!</definedName>
    <definedName name="patm">'Calc'!#REF!</definedName>
    <definedName name="Pfin">'Calc'!#REF!</definedName>
    <definedName name="Phi">'Calc'!#REF!</definedName>
    <definedName name="Phi1">'[1]Calcoli'!$F$15</definedName>
    <definedName name="Phi2">'[3]Calcoli'!#REF!</definedName>
    <definedName name="Phifin">'[1]Calcoli'!#REF!</definedName>
    <definedName name="Piniz">'Calc'!#REF!</definedName>
    <definedName name="Pn">'[1]Calcoli'!#REF!</definedName>
    <definedName name="Po">'[1]Calcoli'!#REF!</definedName>
    <definedName name="Portata">'[3]Calcoli'!#REF!</definedName>
    <definedName name="Pout">'Calc'!#REF!</definedName>
    <definedName name="Pr">#REF!</definedName>
    <definedName name="Pr1">'[1]Calcoli'!#REF!</definedName>
    <definedName name="Pr2">'[1]Calcoli'!#REF!</definedName>
    <definedName name="Pr3">'[1]Calcoli'!#REF!</definedName>
    <definedName name="Pr4">'[1]Calcoli'!#REF!</definedName>
    <definedName name="Pr5">'[1]Calcoli'!#REF!</definedName>
    <definedName name="Pr6">'[1]Calcoli'!#REF!</definedName>
    <definedName name="prel">'Calc'!#REF!</definedName>
    <definedName name="Ps1">#REF!</definedName>
    <definedName name="Ps2">#REF!</definedName>
    <definedName name="Psat">'Calc'!#REF!</definedName>
    <definedName name="Psfin">#REF!</definedName>
    <definedName name="Q">'Calc'!#REF!</definedName>
    <definedName name="Q_2">'Calc'!#REF!</definedName>
    <definedName name="Qc">'Calc'!#REF!</definedName>
    <definedName name="Qm">'Calc'!#REF!</definedName>
    <definedName name="Qp">'Calc'!#REF!</definedName>
    <definedName name="Qpunto">'Calc'!#REF!</definedName>
    <definedName name="Qscamb">'[3]Calcoli'!#REF!</definedName>
    <definedName name="R_aria">'Calc'!#REF!</definedName>
    <definedName name="Raggio1">'Calc'!#REF!</definedName>
    <definedName name="Raggio2">'Calc'!#REF!</definedName>
    <definedName name="Re">'Calc'!#REF!</definedName>
    <definedName name="Re1">'[1]Calcoli'!#REF!</definedName>
    <definedName name="Re2">'[1]Calcoli'!#REF!</definedName>
    <definedName name="Re3">'[1]Calcoli'!#REF!</definedName>
    <definedName name="Re4">'[1]Calcoli'!#REF!</definedName>
    <definedName name="Re5">'[1]Calcoli'!#REF!</definedName>
    <definedName name="Refilo">'[3]Calcoli'!#REF!</definedName>
    <definedName name="Repalo">'[3]Calcoli'!#REF!</definedName>
    <definedName name="Rho">'Calc'!#REF!</definedName>
    <definedName name="Rho_H2O">'Calc'!#REF!</definedName>
    <definedName name="Rhoa">'[3]Calcoli'!#REF!</definedName>
    <definedName name="RhoAria">'Calc'!#REF!</definedName>
    <definedName name="RhoL">'[1]Calcoli'!#REF!</definedName>
    <definedName name="Rhos">'[3]Calcoli'!#REF!</definedName>
    <definedName name="rr">'Calc'!#REF!</definedName>
    <definedName name="Rtot">'[1]Calcoli'!#REF!</definedName>
    <definedName name="Runodue">'Calc'!#REF!</definedName>
    <definedName name="s">'Calc'!#REF!</definedName>
    <definedName name="sd">#REF!</definedName>
    <definedName name="sl">#REF!</definedName>
    <definedName name="spess1">'[3]Calcoli'!#REF!</definedName>
    <definedName name="spess2">'[3]Calcoli'!#REF!</definedName>
    <definedName name="spess3">'[3]Calcoli'!#REF!</definedName>
    <definedName name="SS">'Calc'!#REF!</definedName>
    <definedName name="Sup1">'Calc'!#REF!</definedName>
    <definedName name="Sup2">'Calc'!#REF!</definedName>
    <definedName name="Sup3">'Calc'!#REF!</definedName>
    <definedName name="SWR">'Main'!$E$36</definedName>
    <definedName name="T">'Calc'!#REF!</definedName>
    <definedName name="T_1">'Calc'!#REF!</definedName>
    <definedName name="Ta">'Calc'!#REF!</definedName>
    <definedName name="Tar">'Calc'!#REF!</definedName>
    <definedName name="Taria">'[3]Calcoli'!#REF!</definedName>
    <definedName name="Tau1">'Calc'!#REF!</definedName>
    <definedName name="Tau2">'Calc'!#REF!</definedName>
    <definedName name="TauSvuot">'Calc'!#REF!</definedName>
    <definedName name="Te">'Calc'!#REF!</definedName>
    <definedName name="Temp1">'Calc'!#REF!</definedName>
    <definedName name="Tempo1">'Calc'!#REF!</definedName>
    <definedName name="Tempo2">'Calc'!#REF!</definedName>
    <definedName name="TempoTot">'Calc'!#REF!</definedName>
    <definedName name="Tfin">'Calc'!#REF!</definedName>
    <definedName name="Tin">'Calc'!#REF!</definedName>
    <definedName name="Tinf">'Calc'!#REF!</definedName>
    <definedName name="Tiniz">'Calc'!#REF!</definedName>
    <definedName name="Tit1">'[3]Calcoli'!#REF!</definedName>
    <definedName name="Titolo1">'[3]Calcoli'!#REF!</definedName>
    <definedName name="Tmed1">'[3]Calcoli'!#REF!</definedName>
    <definedName name="Tmed2">'[3]Calcoli'!#REF!</definedName>
    <definedName name="Tmed3">'[3]Calcoli'!#REF!</definedName>
    <definedName name="Tmed4">'[3]Calcoli'!#REF!</definedName>
    <definedName name="Tmed5">'[3]Calcoli'!#REF!</definedName>
    <definedName name="Tmed6">'[3]Calcoli'!#REF!</definedName>
    <definedName name="Tmedia">#REF!</definedName>
    <definedName name="Tn">'[3]Calcoli'!#REF!</definedName>
    <definedName name="To">'[3]Calcoli'!#REF!</definedName>
    <definedName name="Tout">'Calc'!#REF!</definedName>
    <definedName name="Tpar">'[3]Calcoli'!#REF!</definedName>
    <definedName name="Tsat">#REF!</definedName>
    <definedName name="Tsat2">#REF!</definedName>
    <definedName name="TT1">'[1]Calcoli'!$B$12</definedName>
    <definedName name="TT2">'[1]Calcoli'!$B$13</definedName>
    <definedName name="U">'Calc'!#REF!</definedName>
    <definedName name="Ua">'[3]Calcoli'!#REF!</definedName>
    <definedName name="uaria">'[3]Calcoli'!#REF!</definedName>
    <definedName name="Ub">'[2]Calcoli'!#REF!</definedName>
    <definedName name="Ufin">'[1]Calcoli'!#REF!</definedName>
    <definedName name="Uinf">'Calc'!#REF!</definedName>
    <definedName name="UU1">'[1]Calcoli'!#REF!</definedName>
    <definedName name="UU2">'[1]Calcoli'!#REF!</definedName>
    <definedName name="UU3">'[1]Calcoli'!#REF!</definedName>
    <definedName name="UU4">'[1]Calcoli'!#REF!</definedName>
    <definedName name="UU5">'[1]Calcoli'!#REF!</definedName>
    <definedName name="V">'Calc'!#REF!</definedName>
    <definedName name="Va">'Calc'!#REF!</definedName>
    <definedName name="Vel">'Calc'!#REF!</definedName>
    <definedName name="Vn">'[3]Calcoli'!#REF!</definedName>
    <definedName name="Vo">'[3]Calcoli'!#REF!</definedName>
    <definedName name="W">'Calc'!#REF!</definedName>
    <definedName name="WW">'Calc'!#REF!</definedName>
    <definedName name="x">'Calc'!#REF!</definedName>
    <definedName name="xfin">'Calc'!#REF!</definedName>
    <definedName name="XX">'[3]Calcoli'!#REF!</definedName>
    <definedName name="xx1">'[3]Calcoli'!#REF!</definedName>
    <definedName name="xx2">'[3]Calcoli'!#REF!</definedName>
    <definedName name="XXX1">'[3]Calcoli'!#REF!</definedName>
  </definedNames>
  <calcPr fullCalcOnLoad="1"/>
</workbook>
</file>

<file path=xl/sharedStrings.xml><?xml version="1.0" encoding="utf-8"?>
<sst xmlns="http://schemas.openxmlformats.org/spreadsheetml/2006/main" count="66" uniqueCount="51">
  <si>
    <t>Matricola</t>
  </si>
  <si>
    <t>A</t>
  </si>
  <si>
    <t>B</t>
  </si>
  <si>
    <t>C</t>
  </si>
  <si>
    <t>D</t>
  </si>
  <si>
    <t>E</t>
  </si>
  <si>
    <t>F</t>
  </si>
  <si>
    <t>Score</t>
  </si>
  <si>
    <t>Cappucci Davide</t>
  </si>
  <si>
    <t>Podrecca Massimo</t>
  </si>
  <si>
    <t>Malvicini Andrea</t>
  </si>
  <si>
    <t>Marcotti Matteo</t>
  </si>
  <si>
    <t>Magri Matteo</t>
  </si>
  <si>
    <t>Surname and Name</t>
  </si>
  <si>
    <t xml:space="preserve"> </t>
  </si>
  <si>
    <t>Pecorini Annalisa</t>
  </si>
  <si>
    <t>Wahdan Mohamed</t>
  </si>
  <si>
    <t>Applied Acoustics test - 18/12/2015</t>
  </si>
  <si>
    <t xml:space="preserve">1) – A plane sound wave is impinging on a Soundfield microphone with incoming angles azimuth=30+F*10 ° and elevation=15+E*5 ° - compute the gain of channel X </t>
  </si>
  <si>
    <t xml:space="preserve">Write number </t>
  </si>
  <si>
    <t>2) – Compute the number of channels of a B-format signal of order N = 4+E.</t>
  </si>
  <si>
    <t>3) – A cardioid microphone has unit gain in frontal direction. Compute the gain for a direction angled 45+F*10 ° from frontal direction</t>
  </si>
  <si>
    <t>4) Recompute the gain of the cardioid microphone of previous exercise, expressed in dB</t>
  </si>
  <si>
    <t>Write number and measurement unit</t>
  </si>
  <si>
    <t>5) Compute the total SPL in dB(A) of a pink spectrum in octave bands ranging between 31 Hz (where the unweighted SPL is 60+F dB) and 16 kHz (10 octave bands)</t>
  </si>
  <si>
    <t>6) Compute the value of Leq at the end of a measurement, during which the SPL was increasing linearly from 60+F dB(A) to  70+E dB(A) during one hour</t>
  </si>
  <si>
    <t>7) Compute the SPL inside a room having a volume V=300+D*20 m³, a reverberation time of 1+F/10s, where an omnidirectional point source is suspended in the center, with an Lw=90+E dB, and the receiver is at the critical distance.</t>
  </si>
  <si>
    <r>
      <t>8) In a standing wave tube the values of p</t>
    </r>
    <r>
      <rPr>
        <vertAlign val="subscript"/>
        <sz val="11"/>
        <rFont val="Calibri"/>
        <family val="2"/>
      </rPr>
      <t>max</t>
    </r>
    <r>
      <rPr>
        <sz val="11"/>
        <rFont val="Calibri"/>
        <family val="2"/>
      </rPr>
      <t xml:space="preserve"> and p</t>
    </r>
    <r>
      <rPr>
        <vertAlign val="subscript"/>
        <sz val="11"/>
        <rFont val="Calibri"/>
        <family val="2"/>
      </rPr>
      <t>min</t>
    </r>
    <r>
      <rPr>
        <sz val="11"/>
        <rFont val="Calibri"/>
        <family val="2"/>
      </rPr>
      <t xml:space="preserve"> are respectively 1+F/10 Pa and 0.2+E/50 Pa. Compute the value of the apparent sound absorption coeff. </t>
    </r>
    <r>
      <rPr>
        <b/>
        <sz val="11"/>
        <rFont val="Symbol"/>
        <family val="1"/>
      </rPr>
      <t>a</t>
    </r>
    <r>
      <rPr>
        <sz val="11"/>
        <rFont val="Calibri"/>
        <family val="2"/>
      </rPr>
      <t xml:space="preserve"> of the sample placed at the end of the tube.</t>
    </r>
  </si>
  <si>
    <t>9) Compute the number of pyramids launched by the Ramsete program when Subdivison Level is set to 8+F:</t>
  </si>
  <si>
    <t>10) A truck passage was recorded, with a total duration of 70+F s and an Leq = 65+E dB(A). Compute the value of the SEL value to be stored in the DISIA database</t>
  </si>
  <si>
    <t>X =</t>
  </si>
  <si>
    <t>N.Ch. =</t>
  </si>
  <si>
    <t>Gain =</t>
  </si>
  <si>
    <t>dB</t>
  </si>
  <si>
    <t>Frequency (Hz)</t>
  </si>
  <si>
    <t>SPL (dB-lin)</t>
  </si>
  <si>
    <t>A-weighting (dB)</t>
  </si>
  <si>
    <t>SPL (dB-A)</t>
  </si>
  <si>
    <t>Energy (10^Li/10)</t>
  </si>
  <si>
    <t>SPL tot [dB(A)] =</t>
  </si>
  <si>
    <t>dB(A)</t>
  </si>
  <si>
    <t>Lp (t) [dB]</t>
  </si>
  <si>
    <t>t [min]</t>
  </si>
  <si>
    <t>Leq =</t>
  </si>
  <si>
    <t>dt [min]</t>
  </si>
  <si>
    <t>Energy (10^Li/10)*dt</t>
  </si>
  <si>
    <t>Lp = Lw + 10*log10(4/A) + 3 dB =</t>
  </si>
  <si>
    <t>Alfa =</t>
  </si>
  <si>
    <t>SEL = Leq +10*log10(T) =</t>
  </si>
  <si>
    <t>Npyr = 8*2^L =</t>
  </si>
  <si>
    <t>SWR =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</si>
</sst>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"/>
    <numFmt numFmtId="169" formatCode="0.0"/>
    <numFmt numFmtId="170" formatCode="0.000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1"/>
      <name val="Calibri"/>
      <family val="2"/>
    </font>
    <font>
      <i/>
      <sz val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4"/>
      <name val="Calibri Light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56"/>
      <name val="Arial"/>
      <family val="2"/>
    </font>
    <font>
      <sz val="16"/>
      <name val="Calibri"/>
      <family val="2"/>
    </font>
    <font>
      <vertAlign val="subscript"/>
      <sz val="11"/>
      <name val="Calibri"/>
      <family val="2"/>
    </font>
    <font>
      <b/>
      <sz val="11"/>
      <name val="Symbol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206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1" fillId="2" borderId="1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 quotePrefix="1">
      <alignment horizontal="right"/>
    </xf>
    <xf numFmtId="0" fontId="1" fillId="2" borderId="1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6" xfId="0" applyFont="1" applyBorder="1" applyAlignment="1">
      <alignment/>
    </xf>
    <xf numFmtId="0" fontId="24" fillId="0" borderId="0" xfId="0" applyFont="1" applyAlignment="1">
      <alignment vertical="center"/>
    </xf>
    <xf numFmtId="170" fontId="1" fillId="0" borderId="16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69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9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35</xdr:row>
      <xdr:rowOff>0</xdr:rowOff>
    </xdr:from>
    <xdr:to>
      <xdr:col>16</xdr:col>
      <xdr:colOff>552450</xdr:colOff>
      <xdr:row>42</xdr:row>
      <xdr:rowOff>28575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5667375"/>
          <a:ext cx="23812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rina\My%20Documents\Esami\08-04-2015\07%20-%20Esame%20di%20Fisica%20Tecnica%20del%209%20settembre%2019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rina\My%20Documents\Esami\08-04-2015\05%20-%20Esame%20di%20Fisica%20Tecnica%20del%201%20luglio%20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rina\My%20Documents\Esami\08-04-2015\10%20-%20Esame%20di%20Fisica%20Tecnica%20del%203%20febbraio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e"/>
      <sheetName val="Calcoli"/>
      <sheetName val="McAdams"/>
      <sheetName val="Grafico_McAdams"/>
      <sheetName val="Ps"/>
      <sheetName val="Grafico_Ps"/>
      <sheetName val="Viscos_Aria"/>
      <sheetName val="Graf_Viscosità_Aria"/>
    </sheetNames>
    <sheetDataSet>
      <sheetData sheetId="1">
        <row r="12">
          <cell r="B12">
            <v>23.4</v>
          </cell>
        </row>
        <row r="13">
          <cell r="B13">
            <v>15.6</v>
          </cell>
          <cell r="F13">
            <v>0.008089832954852737</v>
          </cell>
        </row>
        <row r="15">
          <cell r="F15">
            <v>0.44580465023815147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e"/>
      <sheetName val="Calcoli"/>
      <sheetName val="Ps"/>
      <sheetName val="Grafico_Ps"/>
      <sheetName val="Moody"/>
    </sheetNames>
    <sheetDataSet>
      <sheetData sheetId="1">
        <row r="6">
          <cell r="E6">
            <v>45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e"/>
      <sheetName val="Calcoli"/>
      <sheetName val="Moody"/>
      <sheetName val="Viscosità aria"/>
      <sheetName val="Grafico Viscosità Ari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43"/>
  <sheetViews>
    <sheetView tabSelected="1" zoomScale="96" zoomScaleNormal="96" zoomScalePageLayoutView="0" workbookViewId="0" topLeftCell="A1">
      <selection activeCell="A1" sqref="A1"/>
    </sheetView>
  </sheetViews>
  <sheetFormatPr defaultColWidth="9.140625" defaultRowHeight="12.75" customHeight="1"/>
  <cols>
    <col min="1" max="1" width="20.7109375" style="0" customWidth="1"/>
    <col min="2" max="2" width="10.7109375" style="0" customWidth="1"/>
    <col min="3" max="3" width="12.7109375" style="0" bestFit="1" customWidth="1"/>
    <col min="4" max="4" width="20.140625" style="0" customWidth="1"/>
    <col min="5" max="5" width="9.00390625" style="0" customWidth="1"/>
    <col min="7" max="7" width="8.7109375" style="0" customWidth="1"/>
    <col min="11" max="11" width="9.421875" style="0" customWidth="1"/>
  </cols>
  <sheetData>
    <row r="1" ht="12.75" customHeight="1">
      <c r="A1" s="1" t="s">
        <v>17</v>
      </c>
    </row>
    <row r="3" spans="1:2" ht="12.75" customHeight="1">
      <c r="A3" t="s">
        <v>0</v>
      </c>
      <c r="B3" s="5">
        <v>123456</v>
      </c>
    </row>
    <row r="4" spans="2:5" ht="12.75" customHeight="1">
      <c r="B4" s="2"/>
      <c r="D4" s="3"/>
      <c r="E4" s="3"/>
    </row>
    <row r="5" ht="12.75" customHeight="1" thickBot="1">
      <c r="A5" s="14" t="s">
        <v>18</v>
      </c>
    </row>
    <row r="6" spans="1:5" ht="12.75" customHeight="1" thickBot="1">
      <c r="A6" s="15" t="s">
        <v>19</v>
      </c>
      <c r="D6" s="23" t="s">
        <v>30</v>
      </c>
      <c r="E6" s="18">
        <f>COS((30+F*10)/180*PI())*COS((15+E*5)/180*PI())</f>
        <v>4.692590829392751E-17</v>
      </c>
    </row>
    <row r="7" spans="1:4" ht="12.75" customHeight="1">
      <c r="A7" s="14" t="s">
        <v>14</v>
      </c>
      <c r="D7" s="23"/>
    </row>
    <row r="8" spans="1:5" ht="12.75" customHeight="1" thickBot="1">
      <c r="A8" s="14" t="s">
        <v>20</v>
      </c>
      <c r="D8" s="23"/>
      <c r="E8" s="4"/>
    </row>
    <row r="9" spans="1:5" ht="12.75" customHeight="1" thickBot="1">
      <c r="A9" s="15" t="s">
        <v>19</v>
      </c>
      <c r="D9" s="23" t="s">
        <v>31</v>
      </c>
      <c r="E9" s="16">
        <f>(INT(4+E)+1)^2</f>
        <v>100</v>
      </c>
    </row>
    <row r="10" spans="1:4" ht="12.75" customHeight="1">
      <c r="A10" s="17"/>
      <c r="D10" s="23"/>
    </row>
    <row r="11" spans="1:4" ht="12.75" customHeight="1" thickBot="1">
      <c r="A11" s="14" t="s">
        <v>21</v>
      </c>
      <c r="D11" s="23"/>
    </row>
    <row r="12" spans="1:5" ht="12.75" customHeight="1" thickBot="1">
      <c r="A12" s="15" t="s">
        <v>19</v>
      </c>
      <c r="D12" s="23" t="s">
        <v>32</v>
      </c>
      <c r="E12" s="18">
        <f>0.5+0.5*COS((45+F*10)/180*PI())</f>
        <v>0.3705904774487396</v>
      </c>
    </row>
    <row r="13" spans="1:4" ht="12.75" customHeight="1">
      <c r="A13" s="17"/>
      <c r="D13" s="23"/>
    </row>
    <row r="14" spans="1:4" ht="12.75" customHeight="1" thickBot="1">
      <c r="A14" s="14" t="s">
        <v>22</v>
      </c>
      <c r="D14" s="23"/>
    </row>
    <row r="15" spans="1:6" ht="12.75" customHeight="1" thickBot="1">
      <c r="A15" s="15" t="s">
        <v>23</v>
      </c>
      <c r="D15" s="23" t="s">
        <v>32</v>
      </c>
      <c r="E15" s="20">
        <f>20*LOG10(E12)</f>
        <v>-8.622114886775176</v>
      </c>
      <c r="F15" s="21" t="s">
        <v>33</v>
      </c>
    </row>
    <row r="16" ht="12.75" customHeight="1">
      <c r="A16" s="17"/>
    </row>
    <row r="17" ht="12.75" customHeight="1">
      <c r="A17" s="14" t="s">
        <v>24</v>
      </c>
    </row>
    <row r="18" spans="1:14" ht="12.75" customHeight="1">
      <c r="A18" s="15" t="s">
        <v>23</v>
      </c>
      <c r="D18" s="4" t="s">
        <v>34</v>
      </c>
      <c r="E18">
        <v>31</v>
      </c>
      <c r="F18">
        <v>63</v>
      </c>
      <c r="G18">
        <v>125</v>
      </c>
      <c r="H18">
        <v>250</v>
      </c>
      <c r="I18">
        <v>500</v>
      </c>
      <c r="J18">
        <v>1000</v>
      </c>
      <c r="K18">
        <v>2000</v>
      </c>
      <c r="L18">
        <v>4000</v>
      </c>
      <c r="M18">
        <v>8000</v>
      </c>
      <c r="N18">
        <v>16000</v>
      </c>
    </row>
    <row r="19" spans="1:14" ht="12.75" customHeight="1">
      <c r="A19" s="15"/>
      <c r="D19" s="4" t="s">
        <v>35</v>
      </c>
      <c r="E19">
        <f>60+F</f>
        <v>66</v>
      </c>
      <c r="F19">
        <f>60+F</f>
        <v>66</v>
      </c>
      <c r="G19">
        <f>60+F</f>
        <v>66</v>
      </c>
      <c r="H19">
        <f>60+F</f>
        <v>66</v>
      </c>
      <c r="I19">
        <f>60+F</f>
        <v>66</v>
      </c>
      <c r="J19">
        <f>60+F</f>
        <v>66</v>
      </c>
      <c r="K19">
        <f>60+F</f>
        <v>66</v>
      </c>
      <c r="L19">
        <f>60+F</f>
        <v>66</v>
      </c>
      <c r="M19">
        <f>60+F</f>
        <v>66</v>
      </c>
      <c r="N19">
        <f>60+F</f>
        <v>66</v>
      </c>
    </row>
    <row r="20" spans="1:14" ht="12.75" customHeight="1">
      <c r="A20" s="15"/>
      <c r="D20" s="19" t="s">
        <v>36</v>
      </c>
      <c r="E20">
        <v>-39.4</v>
      </c>
      <c r="F20">
        <v>-26.2</v>
      </c>
      <c r="G20">
        <v>-16.1</v>
      </c>
      <c r="H20">
        <v>-8.6</v>
      </c>
      <c r="I20">
        <v>-3.2</v>
      </c>
      <c r="J20">
        <v>0</v>
      </c>
      <c r="K20">
        <v>1.2</v>
      </c>
      <c r="L20">
        <v>1</v>
      </c>
      <c r="M20">
        <v>-1.1</v>
      </c>
      <c r="N20">
        <v>-6.6</v>
      </c>
    </row>
    <row r="21" spans="1:14" ht="12.75" customHeight="1">
      <c r="A21" s="15"/>
      <c r="D21" s="19" t="s">
        <v>37</v>
      </c>
      <c r="E21">
        <f>E19+E20</f>
        <v>26.6</v>
      </c>
      <c r="F21">
        <f aca="true" t="shared" si="0" ref="F21:N21">F19+F20</f>
        <v>39.8</v>
      </c>
      <c r="G21">
        <f t="shared" si="0"/>
        <v>49.9</v>
      </c>
      <c r="H21">
        <f t="shared" si="0"/>
        <v>57.4</v>
      </c>
      <c r="I21">
        <f t="shared" si="0"/>
        <v>62.8</v>
      </c>
      <c r="J21">
        <f t="shared" si="0"/>
        <v>66</v>
      </c>
      <c r="K21">
        <f t="shared" si="0"/>
        <v>67.2</v>
      </c>
      <c r="L21">
        <f t="shared" si="0"/>
        <v>67</v>
      </c>
      <c r="M21">
        <f t="shared" si="0"/>
        <v>64.9</v>
      </c>
      <c r="N21">
        <f t="shared" si="0"/>
        <v>59.4</v>
      </c>
    </row>
    <row r="22" spans="1:14" ht="12.75" customHeight="1" thickBot="1">
      <c r="A22" s="15"/>
      <c r="D22" s="19" t="s">
        <v>38</v>
      </c>
      <c r="E22">
        <f>10^(E21/10)</f>
        <v>457.0881896148756</v>
      </c>
      <c r="F22">
        <f aca="true" t="shared" si="1" ref="F22:N22">10^(F21/10)</f>
        <v>9549.925860214353</v>
      </c>
      <c r="G22">
        <f t="shared" si="1"/>
        <v>97723.72209558127</v>
      </c>
      <c r="H22">
        <f t="shared" si="1"/>
        <v>549540.8738576256</v>
      </c>
      <c r="I22">
        <f t="shared" si="1"/>
        <v>1905460.717963248</v>
      </c>
      <c r="J22">
        <f t="shared" si="1"/>
        <v>3981071.705534976</v>
      </c>
      <c r="K22">
        <f t="shared" si="1"/>
        <v>5248074.602497743</v>
      </c>
      <c r="L22">
        <f t="shared" si="1"/>
        <v>5011872.336272731</v>
      </c>
      <c r="M22">
        <f t="shared" si="1"/>
        <v>3090295.4325135965</v>
      </c>
      <c r="N22">
        <f t="shared" si="1"/>
        <v>870963.5899560808</v>
      </c>
    </row>
    <row r="23" spans="1:6" ht="12.75" customHeight="1" thickBot="1">
      <c r="A23" s="15"/>
      <c r="D23" s="24" t="s">
        <v>39</v>
      </c>
      <c r="E23" s="20">
        <f>10*LOG10(SUM(E22:N22))</f>
        <v>73.1733214448322</v>
      </c>
      <c r="F23" s="21" t="s">
        <v>40</v>
      </c>
    </row>
    <row r="24" ht="12.75" customHeight="1">
      <c r="A24" s="17"/>
    </row>
    <row r="25" ht="12.75" customHeight="1">
      <c r="A25" s="14" t="s">
        <v>25</v>
      </c>
    </row>
    <row r="26" spans="1:10" ht="12.75" customHeight="1">
      <c r="A26" s="15" t="s">
        <v>23</v>
      </c>
      <c r="D26" s="4" t="s">
        <v>42</v>
      </c>
      <c r="E26">
        <v>0</v>
      </c>
      <c r="F26">
        <v>10</v>
      </c>
      <c r="G26">
        <v>20</v>
      </c>
      <c r="H26">
        <v>30</v>
      </c>
      <c r="I26">
        <v>40</v>
      </c>
      <c r="J26">
        <v>50</v>
      </c>
    </row>
    <row r="27" spans="1:10" ht="12.75" customHeight="1">
      <c r="A27" s="15"/>
      <c r="D27" s="19" t="s">
        <v>44</v>
      </c>
      <c r="E27">
        <v>10</v>
      </c>
      <c r="F27">
        <v>10</v>
      </c>
      <c r="G27">
        <v>10</v>
      </c>
      <c r="H27">
        <v>10</v>
      </c>
      <c r="I27">
        <v>10</v>
      </c>
      <c r="J27">
        <v>10</v>
      </c>
    </row>
    <row r="28" spans="1:10" ht="12.75" customHeight="1">
      <c r="A28" s="15"/>
      <c r="D28" s="19" t="s">
        <v>41</v>
      </c>
      <c r="E28">
        <f>(60+F)+((70+E)-(60+F))*(E26+E27/2)/60</f>
        <v>66.75</v>
      </c>
      <c r="F28">
        <f>(60+F)+((70+E)-(60+F))*(F26+F27/2)/60</f>
        <v>68.25</v>
      </c>
      <c r="G28">
        <f>(60+F)+((70+E)-(60+F))*(G26+G27/2)/60</f>
        <v>69.75</v>
      </c>
      <c r="H28">
        <f>(60+F)+((70+E)-(60+F))*(H26+H27/2)/60</f>
        <v>71.25</v>
      </c>
      <c r="I28">
        <f>(60+F)+((70+E)-(60+F))*(I26+I27/2)/60</f>
        <v>72.75</v>
      </c>
      <c r="J28">
        <f>(60+F)+((70+E)-(60+F))*(J26+J27/2)/60</f>
        <v>74.25</v>
      </c>
    </row>
    <row r="29" spans="1:10" ht="12.75" customHeight="1" thickBot="1">
      <c r="A29" s="15"/>
      <c r="D29" s="19" t="s">
        <v>45</v>
      </c>
      <c r="E29">
        <f>10^(E28/10)*E27</f>
        <v>47315125.896148056</v>
      </c>
      <c r="F29">
        <f>10^(F28/10)*F27</f>
        <v>66834391.75686161</v>
      </c>
      <c r="G29">
        <f>10^(G28/10)*G27</f>
        <v>94406087.62859242</v>
      </c>
      <c r="H29">
        <f>10^(H28/10)*H27</f>
        <v>133352143.2163328</v>
      </c>
      <c r="I29">
        <f>10^(I28/10)*I27</f>
        <v>188364908.94898033</v>
      </c>
      <c r="J29">
        <f>10^(J28/10)*J27</f>
        <v>266072505.979881</v>
      </c>
    </row>
    <row r="30" spans="1:6" ht="12.75" customHeight="1" thickBot="1">
      <c r="A30" s="15"/>
      <c r="D30" s="24" t="s">
        <v>43</v>
      </c>
      <c r="E30" s="20">
        <f>10*LOG10(SUM(E29:J29)/SUM(E27:J27))</f>
        <v>71.22950096349564</v>
      </c>
      <c r="F30" s="21" t="s">
        <v>40</v>
      </c>
    </row>
    <row r="31" ht="12.75" customHeight="1">
      <c r="A31" s="17"/>
    </row>
    <row r="32" ht="12.75" customHeight="1" thickBot="1">
      <c r="A32" s="14" t="s">
        <v>26</v>
      </c>
    </row>
    <row r="33" spans="1:6" ht="12.75" customHeight="1" thickBot="1">
      <c r="A33" s="15" t="s">
        <v>23</v>
      </c>
      <c r="C33" s="25" t="s">
        <v>46</v>
      </c>
      <c r="D33" s="26"/>
      <c r="E33" s="20">
        <f>90+E+10*LOG10(4*(1+F/10)/(0.16*(300+D*20)))+3</f>
        <v>88.22276394711152</v>
      </c>
      <c r="F33" s="21" t="s">
        <v>33</v>
      </c>
    </row>
    <row r="34" ht="12.75" customHeight="1">
      <c r="A34" s="15"/>
    </row>
    <row r="35" ht="12.75" customHeight="1">
      <c r="A35" s="14" t="s">
        <v>27</v>
      </c>
    </row>
    <row r="36" spans="1:5" ht="12.75" customHeight="1" thickBot="1">
      <c r="A36" s="15" t="s">
        <v>23</v>
      </c>
      <c r="D36" s="22" t="s">
        <v>50</v>
      </c>
      <c r="E36">
        <f>(1+F/10)/(0.2+E/50)</f>
        <v>5.333333333333333</v>
      </c>
    </row>
    <row r="37" spans="1:5" ht="12.75" customHeight="1" thickBot="1">
      <c r="A37" s="15"/>
      <c r="D37" s="23" t="s">
        <v>47</v>
      </c>
      <c r="E37" s="18">
        <f>1-((SWR-1)/(SWR+1))^2</f>
        <v>0.5318559556786704</v>
      </c>
    </row>
    <row r="38" ht="12.75" customHeight="1">
      <c r="A38" s="17"/>
    </row>
    <row r="39" ht="12.75" customHeight="1" thickBot="1">
      <c r="A39" s="14" t="s">
        <v>28</v>
      </c>
    </row>
    <row r="40" spans="1:5" ht="12.75" customHeight="1" thickBot="1">
      <c r="A40" s="15" t="s">
        <v>23</v>
      </c>
      <c r="D40" s="23" t="s">
        <v>49</v>
      </c>
      <c r="E40" s="16">
        <f>8*2^(8+F)</f>
        <v>131072</v>
      </c>
    </row>
    <row r="41" ht="12.75" customHeight="1">
      <c r="A41" s="17" t="s">
        <v>14</v>
      </c>
    </row>
    <row r="42" ht="12.75" customHeight="1" thickBot="1">
      <c r="A42" s="14" t="s">
        <v>29</v>
      </c>
    </row>
    <row r="43" spans="1:6" ht="12.75" customHeight="1" thickBot="1">
      <c r="A43" s="15" t="s">
        <v>23</v>
      </c>
      <c r="D43" s="23" t="s">
        <v>48</v>
      </c>
      <c r="E43" s="20">
        <f>65+E+10*LOG10(70+F)</f>
        <v>88.8081359228079</v>
      </c>
      <c r="F43" s="21" t="s">
        <v>40</v>
      </c>
    </row>
  </sheetData>
  <sheetProtection/>
  <mergeCells count="1">
    <mergeCell ref="C33:D3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7"/>
  <sheetViews>
    <sheetView zoomScalePageLayoutView="0" workbookViewId="0" topLeftCell="A1">
      <selection activeCell="C6" sqref="C6"/>
    </sheetView>
  </sheetViews>
  <sheetFormatPr defaultColWidth="9.140625" defaultRowHeight="12.75" customHeight="1"/>
  <cols>
    <col min="1" max="1" width="13.7109375" style="0" customWidth="1"/>
    <col min="2" max="2" width="12.28125" style="0" bestFit="1" customWidth="1"/>
    <col min="4" max="4" width="10.28125" style="0" customWidth="1"/>
    <col min="5" max="5" width="12.28125" style="0" bestFit="1" customWidth="1"/>
    <col min="9" max="9" width="11.28125" style="0" customWidth="1"/>
    <col min="10" max="10" width="12.28125" style="0" bestFit="1" customWidth="1"/>
  </cols>
  <sheetData>
    <row r="1" spans="1:2" ht="12.75" customHeight="1">
      <c r="A1" s="2" t="s">
        <v>0</v>
      </c>
      <c r="B1" s="2">
        <f>Main!B3</f>
        <v>123456</v>
      </c>
    </row>
    <row r="2" spans="1:2" ht="12.75" customHeight="1">
      <c r="A2" t="s">
        <v>1</v>
      </c>
      <c r="B2">
        <f>INT(B1/100000)</f>
        <v>1</v>
      </c>
    </row>
    <row r="3" spans="1:2" ht="12.75" customHeight="1">
      <c r="A3" t="s">
        <v>2</v>
      </c>
      <c r="B3">
        <f>INT((B1-B2*100000)/10000)</f>
        <v>2</v>
      </c>
    </row>
    <row r="4" spans="1:4" ht="12.75" customHeight="1">
      <c r="A4" t="s">
        <v>3</v>
      </c>
      <c r="B4">
        <f>INT((B1-B2*100000-B3*10000)/1000)</f>
        <v>3</v>
      </c>
      <c r="D4" s="4"/>
    </row>
    <row r="5" spans="1:2" ht="12.75" customHeight="1">
      <c r="A5" t="s">
        <v>4</v>
      </c>
      <c r="B5">
        <f>INT((B1-B2*100000-B3*10000-B4*1000)/100)</f>
        <v>4</v>
      </c>
    </row>
    <row r="6" spans="1:2" ht="12.75" customHeight="1">
      <c r="A6" t="s">
        <v>5</v>
      </c>
      <c r="B6">
        <f>INT((B1-B2*100000-B3*10000-B4*1000-B5*100)/10)</f>
        <v>5</v>
      </c>
    </row>
    <row r="7" spans="1:4" ht="12.75" customHeight="1">
      <c r="A7" t="s">
        <v>6</v>
      </c>
      <c r="B7">
        <f>INT((B1-B2*100000-B3*10000-B4*1000-B5*100-B6*10))</f>
        <v>6</v>
      </c>
      <c r="D7" s="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A1" sqref="A1:C8"/>
    </sheetView>
  </sheetViews>
  <sheetFormatPr defaultColWidth="9.140625" defaultRowHeight="12.75"/>
  <cols>
    <col min="1" max="1" width="24.57421875" style="0" customWidth="1"/>
    <col min="3" max="3" width="6.00390625" style="13" customWidth="1"/>
  </cols>
  <sheetData>
    <row r="1" spans="1:3" ht="12.75">
      <c r="A1" s="6" t="s">
        <v>13</v>
      </c>
      <c r="B1" s="7" t="s">
        <v>0</v>
      </c>
      <c r="C1" s="11" t="s">
        <v>7</v>
      </c>
    </row>
    <row r="2" spans="1:3" ht="12.75">
      <c r="A2" s="8" t="s">
        <v>8</v>
      </c>
      <c r="B2" s="9">
        <v>255031</v>
      </c>
      <c r="C2" s="12">
        <v>6</v>
      </c>
    </row>
    <row r="3" spans="1:3" ht="12.75">
      <c r="A3" s="8" t="s">
        <v>12</v>
      </c>
      <c r="B3" s="9">
        <v>248581</v>
      </c>
      <c r="C3" s="12">
        <v>8</v>
      </c>
    </row>
    <row r="4" spans="1:3" ht="12.75">
      <c r="A4" s="8" t="s">
        <v>10</v>
      </c>
      <c r="B4" s="10">
        <v>267930</v>
      </c>
      <c r="C4" s="12">
        <v>7</v>
      </c>
    </row>
    <row r="5" spans="1:3" ht="12.75">
      <c r="A5" s="8" t="s">
        <v>11</v>
      </c>
      <c r="B5" s="9">
        <v>263496</v>
      </c>
      <c r="C5" s="12">
        <v>7</v>
      </c>
    </row>
    <row r="6" spans="1:3" ht="12.75">
      <c r="A6" s="8" t="s">
        <v>15</v>
      </c>
      <c r="B6" s="9">
        <v>245103</v>
      </c>
      <c r="C6" s="12">
        <v>7</v>
      </c>
    </row>
    <row r="7" spans="1:3" ht="12.75">
      <c r="A7" s="8" t="s">
        <v>9</v>
      </c>
      <c r="B7" s="9">
        <v>255042</v>
      </c>
      <c r="C7" s="12">
        <v>8</v>
      </c>
    </row>
    <row r="8" spans="1:3" ht="12.75">
      <c r="A8" s="8" t="s">
        <v>16</v>
      </c>
      <c r="B8" s="9">
        <v>270735</v>
      </c>
      <c r="C8" s="12"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 Farina</dc:creator>
  <cp:keywords/>
  <dc:description/>
  <cp:lastModifiedBy>Angelo Farina</cp:lastModifiedBy>
  <dcterms:created xsi:type="dcterms:W3CDTF">1999-10-15T07:15:54Z</dcterms:created>
  <dcterms:modified xsi:type="dcterms:W3CDTF">2015-12-29T09:56:18Z</dcterms:modified>
  <cp:category/>
  <cp:version/>
  <cp:contentType/>
  <cp:contentStatus/>
</cp:coreProperties>
</file>