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6" yWindow="96" windowWidth="11292" windowHeight="5988" activeTab="0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E">'Calcoli'!$B$7</definedName>
    <definedName name="EF">'Calcoli'!$E$5</definedName>
    <definedName name="F">'Calcoli'!$B$8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'Calcoli'!#REF!</definedName>
    <definedName name="Lep">'Calcoli'!#REF!</definedName>
    <definedName name="Leq">'Calcoli'!#REF!</definedName>
    <definedName name="LL1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'Calcoli'!#REF!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'Calcoli'!#REF!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<sst xmlns="http://schemas.openxmlformats.org/spreadsheetml/2006/main" count="107" uniqueCount="71">
  <si>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</si>
  <si>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</si>
  <si>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</si>
  <si>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</si>
  <si>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</si>
  <si>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</si>
  <si>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</si>
  <si>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</si>
  <si>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</si>
  <si>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</si>
  <si>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</si>
  <si>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</si>
  <si>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MIN</t>
  </si>
  <si>
    <t>MAX</t>
  </si>
  <si>
    <t>Esercizio n.</t>
  </si>
  <si>
    <t>Unità</t>
  </si>
  <si>
    <t>Risultato</t>
  </si>
  <si>
    <t>dB</t>
  </si>
  <si>
    <t>Simbolo</t>
  </si>
  <si>
    <t>1-a</t>
  </si>
  <si>
    <t>1-b</t>
  </si>
  <si>
    <t>2-a</t>
  </si>
  <si>
    <t>2-b</t>
  </si>
  <si>
    <t>L (31.5)</t>
  </si>
  <si>
    <t>L (16k)</t>
  </si>
  <si>
    <t>A filter</t>
  </si>
  <si>
    <t>L (dB)</t>
  </si>
  <si>
    <t>L (dBA)</t>
  </si>
  <si>
    <t>L tot, A</t>
  </si>
  <si>
    <t>dBA</t>
  </si>
  <si>
    <t>L16k</t>
  </si>
  <si>
    <t>LtotA</t>
  </si>
  <si>
    <t>Hz</t>
  </si>
  <si>
    <t>LtotL</t>
  </si>
  <si>
    <t>Ltot,A</t>
  </si>
  <si>
    <t>3° Esercizio</t>
  </si>
  <si>
    <t>mq</t>
  </si>
  <si>
    <t>SPL,avg</t>
  </si>
  <si>
    <t>SPL</t>
  </si>
  <si>
    <t>f</t>
  </si>
  <si>
    <t>Lw</t>
  </si>
  <si>
    <t>3-a</t>
  </si>
  <si>
    <t>4-a</t>
  </si>
  <si>
    <t>Lp</t>
  </si>
  <si>
    <t>4° Esercizio</t>
  </si>
  <si>
    <t>k2</t>
  </si>
  <si>
    <t>5°Esercizio</t>
  </si>
  <si>
    <t>V</t>
  </si>
  <si>
    <t>mc</t>
  </si>
  <si>
    <t>T1</t>
  </si>
  <si>
    <t>s</t>
  </si>
  <si>
    <t>T2</t>
  </si>
  <si>
    <t>A1</t>
  </si>
  <si>
    <t>A2</t>
  </si>
  <si>
    <t>5-a</t>
  </si>
  <si>
    <t>5-b</t>
  </si>
  <si>
    <t>deltaL</t>
  </si>
  <si>
    <t>6°Esercizio</t>
  </si>
  <si>
    <t>S</t>
  </si>
  <si>
    <t>Kg/mq</t>
  </si>
  <si>
    <t>Lp1@500Hz</t>
  </si>
  <si>
    <t>V2</t>
  </si>
  <si>
    <t>Lp2@500Hz</t>
  </si>
  <si>
    <t>6-a</t>
  </si>
  <si>
    <t>Lp2</t>
  </si>
  <si>
    <t>m'</t>
  </si>
  <si>
    <t>R</t>
  </si>
  <si>
    <t>Num</t>
  </si>
  <si>
    <t>Den</t>
  </si>
  <si>
    <t>Applied Acoustics - 07/09/2015</t>
  </si>
  <si>
    <t>Formula pesatura A presa dal norma UNI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</si>
</sst>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36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36" applyFill="1" applyBorder="1" applyAlignment="1" applyProtection="1">
      <alignment/>
      <protection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p1@500Hz" TargetMode="External" /><Relationship Id="rId2" Type="http://schemas.openxmlformats.org/officeDocument/2006/relationships/hyperlink" Target="mailto:Lp2@500Hz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60" zoomScaleNormal="160" zoomScalePageLayoutView="0" workbookViewId="0" topLeftCell="A1">
      <selection activeCell="B4" sqref="B4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2" customWidth="1"/>
    <col min="5" max="5" width="8.7109375" style="0" customWidth="1"/>
    <col min="6" max="6" width="7.8515625" style="0" customWidth="1"/>
  </cols>
  <sheetData>
    <row r="1" ht="15">
      <c r="A1" s="10" t="s">
        <v>69</v>
      </c>
    </row>
    <row r="3" spans="1:2" ht="12.75">
      <c r="A3" s="3" t="s">
        <v>0</v>
      </c>
      <c r="B3" s="5">
        <v>232003</v>
      </c>
    </row>
    <row r="5" spans="1:6" ht="12.75">
      <c r="A5" s="7" t="s">
        <v>14</v>
      </c>
      <c r="B5" t="s">
        <v>18</v>
      </c>
      <c r="C5" s="1" t="s">
        <v>16</v>
      </c>
      <c r="D5" s="9" t="s">
        <v>15</v>
      </c>
      <c r="E5" s="3" t="s">
        <v>12</v>
      </c>
      <c r="F5" s="3" t="s">
        <v>13</v>
      </c>
    </row>
    <row r="6" spans="1:6" ht="12.75">
      <c r="A6" s="7"/>
      <c r="E6" s="3"/>
      <c r="F6" s="3"/>
    </row>
    <row r="7" spans="1:6" ht="12.75">
      <c r="A7" s="8" t="s">
        <v>19</v>
      </c>
      <c r="B7" s="9" t="s">
        <v>30</v>
      </c>
      <c r="C7" s="4">
        <f>Calcoli!B12</f>
        <v>97</v>
      </c>
      <c r="D7" s="9" t="s">
        <v>17</v>
      </c>
      <c r="E7" s="1">
        <f>C7-0.5</f>
        <v>96.5</v>
      </c>
      <c r="F7" s="1">
        <f>C7+0.5</f>
        <v>97.5</v>
      </c>
    </row>
    <row r="8" spans="1:6" ht="12.75">
      <c r="A8" s="8" t="s">
        <v>20</v>
      </c>
      <c r="B8" s="9" t="s">
        <v>31</v>
      </c>
      <c r="C8" s="4">
        <f>Calcoli!B19</f>
        <v>97.68420256692744</v>
      </c>
      <c r="D8" s="9" t="s">
        <v>29</v>
      </c>
      <c r="E8" s="1">
        <f>C8-0.5</f>
        <v>97.18420256692744</v>
      </c>
      <c r="F8" s="1">
        <f>C8+0.5</f>
        <v>98.18420256692744</v>
      </c>
    </row>
    <row r="9" spans="1:6" ht="12.75">
      <c r="A9" s="8"/>
      <c r="B9" s="9"/>
      <c r="C9" s="4"/>
      <c r="D9" s="9"/>
      <c r="E9" s="1"/>
      <c r="F9" s="1"/>
    </row>
    <row r="10" spans="1:6" ht="12.75">
      <c r="A10" s="8" t="s">
        <v>21</v>
      </c>
      <c r="B10" s="9" t="s">
        <v>33</v>
      </c>
      <c r="C10" s="4">
        <f>Calcoli!B24</f>
        <v>92</v>
      </c>
      <c r="D10" s="9" t="s">
        <v>17</v>
      </c>
      <c r="E10" s="1">
        <f>C10-0.5</f>
        <v>91.5</v>
      </c>
      <c r="F10" s="1">
        <f>C10+0.5</f>
        <v>92.5</v>
      </c>
    </row>
    <row r="11" spans="1:6" ht="12.75">
      <c r="A11" s="8" t="s">
        <v>22</v>
      </c>
      <c r="B11" s="9" t="s">
        <v>34</v>
      </c>
      <c r="C11" s="21">
        <f>Calcoli!B25</f>
        <v>93.2246357622786</v>
      </c>
      <c r="D11" s="18" t="s">
        <v>29</v>
      </c>
      <c r="E11" s="1">
        <f>C11-0.5</f>
        <v>92.7246357622786</v>
      </c>
      <c r="F11" s="1">
        <f>C11+0.5</f>
        <v>93.7246357622786</v>
      </c>
    </row>
    <row r="12" spans="2:6" ht="12.75">
      <c r="B12" s="19"/>
      <c r="C12" s="4"/>
      <c r="D12" s="19"/>
      <c r="E12" s="1"/>
      <c r="F12" s="1"/>
    </row>
    <row r="13" spans="1:6" ht="12.75">
      <c r="A13" s="8" t="s">
        <v>41</v>
      </c>
      <c r="B13" s="9" t="s">
        <v>40</v>
      </c>
      <c r="C13" s="4">
        <f>Calcoli!B30</f>
        <v>90.12837224705171</v>
      </c>
      <c r="D13" s="9" t="s">
        <v>29</v>
      </c>
      <c r="E13" s="1">
        <f>C13-0.5</f>
        <v>89.62837224705171</v>
      </c>
      <c r="F13" s="1">
        <f>C13+0.5</f>
        <v>90.62837224705171</v>
      </c>
    </row>
    <row r="14" spans="2:5" ht="12.75">
      <c r="B14" s="17"/>
      <c r="C14" s="4"/>
      <c r="D14" s="17"/>
      <c r="E14" s="1"/>
    </row>
    <row r="15" spans="1:6" ht="12.75">
      <c r="A15" s="8" t="s">
        <v>42</v>
      </c>
      <c r="B15" s="9" t="s">
        <v>43</v>
      </c>
      <c r="C15" s="4">
        <f>Calcoli!B34</f>
        <v>71</v>
      </c>
      <c r="D15" s="9" t="s">
        <v>29</v>
      </c>
      <c r="E15" s="1">
        <f>C15-0.5</f>
        <v>70.5</v>
      </c>
      <c r="F15" s="1">
        <f>C15+0.5</f>
        <v>71.5</v>
      </c>
    </row>
    <row r="16" spans="2:4" ht="12.75">
      <c r="B16" s="9"/>
      <c r="C16" s="4"/>
      <c r="D16" s="9"/>
    </row>
    <row r="17" spans="1:6" ht="12.75">
      <c r="A17" s="8" t="s">
        <v>54</v>
      </c>
      <c r="B17" s="9" t="s">
        <v>53</v>
      </c>
      <c r="C17" s="4">
        <f>Calcoli!B41</f>
        <v>80</v>
      </c>
      <c r="D17" s="9"/>
      <c r="E17">
        <f>C17*0.95</f>
        <v>76</v>
      </c>
      <c r="F17">
        <f>C17*1.05</f>
        <v>84</v>
      </c>
    </row>
    <row r="18" spans="1:6" ht="12.75">
      <c r="A18" s="8" t="s">
        <v>55</v>
      </c>
      <c r="B18" s="9" t="s">
        <v>56</v>
      </c>
      <c r="C18" s="4">
        <f>Calcoli!B42</f>
        <v>4.771212547196624</v>
      </c>
      <c r="D18" s="9" t="s">
        <v>17</v>
      </c>
      <c r="E18" s="1">
        <f>C18-0.5</f>
        <v>4.271212547196624</v>
      </c>
      <c r="F18" s="1">
        <f>C18+0.5</f>
        <v>5.271212547196624</v>
      </c>
    </row>
    <row r="19" spans="3:4" ht="12.75">
      <c r="C19" s="4"/>
      <c r="D19" s="9"/>
    </row>
    <row r="20" spans="1:6" ht="12.75">
      <c r="A20" s="8" t="s">
        <v>63</v>
      </c>
      <c r="B20" s="9" t="s">
        <v>64</v>
      </c>
      <c r="C20" s="4">
        <f>Calcoli!B52</f>
        <v>24.66249161549163</v>
      </c>
      <c r="D20" s="9" t="s">
        <v>17</v>
      </c>
      <c r="E20" s="1">
        <f>C20-0.5</f>
        <v>24.16249161549163</v>
      </c>
      <c r="F20" s="1">
        <f>C20+0.5</f>
        <v>25.16249161549163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15.00390625" style="0" customWidth="1"/>
    <col min="2" max="2" width="12.7109375" style="6" bestFit="1" customWidth="1"/>
    <col min="3" max="3" width="11.00390625" style="0" customWidth="1"/>
    <col min="4" max="5" width="12.7109375" style="0" bestFit="1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 s="6">
        <f>Principale!B3</f>
        <v>232003</v>
      </c>
    </row>
    <row r="3" spans="1:5" ht="12.75">
      <c r="A3" t="s">
        <v>1</v>
      </c>
      <c r="B3">
        <f>INT(B2/100000)</f>
        <v>2</v>
      </c>
      <c r="D3" t="s">
        <v>7</v>
      </c>
      <c r="E3">
        <f>A*10+B</f>
        <v>23</v>
      </c>
    </row>
    <row r="4" spans="1:5" ht="12.75">
      <c r="A4" t="s">
        <v>2</v>
      </c>
      <c r="B4">
        <f>INT((B2-B3*100000)/10000)</f>
        <v>3</v>
      </c>
      <c r="D4" t="s">
        <v>8</v>
      </c>
      <c r="E4">
        <f>CC*10+D</f>
        <v>20</v>
      </c>
    </row>
    <row r="5" spans="1:5" ht="12.75">
      <c r="A5" t="s">
        <v>3</v>
      </c>
      <c r="B5">
        <f>INT((B2-B3*100000-B4*10000)/1000)</f>
        <v>2</v>
      </c>
      <c r="D5" t="s">
        <v>9</v>
      </c>
      <c r="E5">
        <f>E*10+F</f>
        <v>3</v>
      </c>
    </row>
    <row r="6" spans="1:2" ht="12.75">
      <c r="A6" t="s">
        <v>4</v>
      </c>
      <c r="B6">
        <f>INT((B2-B3*100000-B4*10000-B5*1000)/100)</f>
        <v>0</v>
      </c>
    </row>
    <row r="7" spans="1:2" ht="12.75">
      <c r="A7" t="s">
        <v>5</v>
      </c>
      <c r="B7">
        <f>INT((B2-B3*100000-B4*10000-B5*1000-B6*100)/10)</f>
        <v>0</v>
      </c>
    </row>
    <row r="8" spans="1:2" ht="12.75">
      <c r="A8" t="s">
        <v>6</v>
      </c>
      <c r="B8">
        <f>INT((B2-B3*100000-B4*10000-B5*1000-B6*100-B7*10))</f>
        <v>3</v>
      </c>
    </row>
    <row r="10" ht="12.75">
      <c r="A10" s="2" t="s">
        <v>10</v>
      </c>
    </row>
    <row r="11" spans="1:3" ht="12.75">
      <c r="A11" s="2" t="s">
        <v>23</v>
      </c>
      <c r="B11" s="6">
        <f>70+D</f>
        <v>70</v>
      </c>
      <c r="C11" s="9" t="s">
        <v>17</v>
      </c>
    </row>
    <row r="12" spans="1:3" ht="12.75">
      <c r="A12" s="2" t="s">
        <v>24</v>
      </c>
      <c r="B12" s="6">
        <f>K14</f>
        <v>97</v>
      </c>
      <c r="C12" s="9" t="s">
        <v>17</v>
      </c>
    </row>
    <row r="13" spans="1:11" ht="12.75">
      <c r="A13" s="2"/>
      <c r="B13" s="12">
        <v>31.5</v>
      </c>
      <c r="C13" s="11">
        <v>63</v>
      </c>
      <c r="D13" s="11">
        <v>125</v>
      </c>
      <c r="E13" s="11">
        <v>250</v>
      </c>
      <c r="F13" s="11">
        <v>500</v>
      </c>
      <c r="G13" s="11">
        <v>1000</v>
      </c>
      <c r="H13" s="11">
        <v>2000</v>
      </c>
      <c r="I13" s="11">
        <v>4000</v>
      </c>
      <c r="J13" s="11">
        <v>8000</v>
      </c>
      <c r="K13" s="11">
        <v>16000</v>
      </c>
    </row>
    <row r="14" spans="1:11" ht="12.75">
      <c r="A14" s="2" t="s">
        <v>26</v>
      </c>
      <c r="B14" s="6">
        <f>B11</f>
        <v>70</v>
      </c>
      <c r="C14" s="6">
        <f>B14+3</f>
        <v>73</v>
      </c>
      <c r="D14" s="6">
        <f aca="true" t="shared" si="0" ref="D14:K14">C14+3</f>
        <v>76</v>
      </c>
      <c r="E14" s="6">
        <f t="shared" si="0"/>
        <v>79</v>
      </c>
      <c r="F14" s="6">
        <f t="shared" si="0"/>
        <v>82</v>
      </c>
      <c r="G14" s="6">
        <f t="shared" si="0"/>
        <v>85</v>
      </c>
      <c r="H14" s="6">
        <f t="shared" si="0"/>
        <v>88</v>
      </c>
      <c r="I14" s="6">
        <f t="shared" si="0"/>
        <v>91</v>
      </c>
      <c r="J14" s="6">
        <f t="shared" si="0"/>
        <v>94</v>
      </c>
      <c r="K14" s="6">
        <f t="shared" si="0"/>
        <v>97</v>
      </c>
    </row>
    <row r="15" spans="1:11" ht="12.75">
      <c r="A15" s="2" t="s">
        <v>25</v>
      </c>
      <c r="B15" s="6">
        <v>-39.4</v>
      </c>
      <c r="C15">
        <v>-26.2</v>
      </c>
      <c r="D15">
        <v>-16.1</v>
      </c>
      <c r="E15">
        <v>-8.6</v>
      </c>
      <c r="F15">
        <v>-3.2</v>
      </c>
      <c r="G15">
        <v>0</v>
      </c>
      <c r="H15">
        <v>1.2</v>
      </c>
      <c r="I15">
        <v>1</v>
      </c>
      <c r="J15">
        <v>-1.1</v>
      </c>
      <c r="K15">
        <v>-6.6</v>
      </c>
    </row>
    <row r="16" spans="1:11" ht="12.75">
      <c r="A16" s="2" t="s">
        <v>27</v>
      </c>
      <c r="B16" s="6">
        <f>B14+B15</f>
        <v>30.6</v>
      </c>
      <c r="C16">
        <f aca="true" t="shared" si="1" ref="C16:K16">C14+C15</f>
        <v>46.8</v>
      </c>
      <c r="D16">
        <f t="shared" si="1"/>
        <v>59.9</v>
      </c>
      <c r="E16">
        <f t="shared" si="1"/>
        <v>70.4</v>
      </c>
      <c r="F16">
        <f t="shared" si="1"/>
        <v>78.8</v>
      </c>
      <c r="G16">
        <f t="shared" si="1"/>
        <v>85</v>
      </c>
      <c r="H16">
        <f t="shared" si="1"/>
        <v>89.2</v>
      </c>
      <c r="I16">
        <f t="shared" si="1"/>
        <v>92</v>
      </c>
      <c r="J16">
        <f t="shared" si="1"/>
        <v>92.9</v>
      </c>
      <c r="K16">
        <f t="shared" si="1"/>
        <v>90.4</v>
      </c>
    </row>
    <row r="17" spans="1:11" ht="12.75">
      <c r="A17" s="9"/>
      <c r="B17" s="6">
        <f>10^(B16/10)</f>
        <v>1148.153621496884</v>
      </c>
      <c r="C17">
        <f aca="true" t="shared" si="2" ref="C17:K17">10^(C16/10)</f>
        <v>47863.00923226382</v>
      </c>
      <c r="D17">
        <f t="shared" si="2"/>
        <v>977237.220955812</v>
      </c>
      <c r="E17">
        <f t="shared" si="2"/>
        <v>10964781.961431893</v>
      </c>
      <c r="F17">
        <f t="shared" si="2"/>
        <v>75857757.5029186</v>
      </c>
      <c r="G17">
        <f t="shared" si="2"/>
        <v>316227766.0168381</v>
      </c>
      <c r="H17">
        <f t="shared" si="2"/>
        <v>831763771.102671</v>
      </c>
      <c r="I17">
        <f t="shared" si="2"/>
        <v>1584893192.461115</v>
      </c>
      <c r="J17">
        <f t="shared" si="2"/>
        <v>1949844599.7580523</v>
      </c>
      <c r="K17">
        <f t="shared" si="2"/>
        <v>1096478196.1431878</v>
      </c>
    </row>
    <row r="18" ht="12.75">
      <c r="A18" s="9"/>
    </row>
    <row r="19" spans="1:3" ht="12.75">
      <c r="A19" s="2" t="s">
        <v>28</v>
      </c>
      <c r="B19" s="6">
        <f>10*LOG10(SUM(B17:K17))</f>
        <v>97.68420256692744</v>
      </c>
      <c r="C19" t="s">
        <v>29</v>
      </c>
    </row>
    <row r="20" ht="12.75">
      <c r="A20" s="9"/>
    </row>
    <row r="21" ht="12.75">
      <c r="A21" s="2" t="s">
        <v>11</v>
      </c>
    </row>
    <row r="22" spans="1:4" ht="12.75">
      <c r="A22" s="2" t="s">
        <v>39</v>
      </c>
      <c r="B22" s="6">
        <f>25+F*1000</f>
        <v>3025</v>
      </c>
      <c r="C22" s="9" t="s">
        <v>32</v>
      </c>
      <c r="D22" s="2" t="s">
        <v>70</v>
      </c>
    </row>
    <row r="23" spans="1:3" ht="12.75">
      <c r="A23" s="2" t="s">
        <v>38</v>
      </c>
      <c r="B23" s="6">
        <f>90+CC</f>
        <v>92</v>
      </c>
      <c r="C23" s="9" t="s">
        <v>17</v>
      </c>
    </row>
    <row r="24" spans="1:5" ht="12.75">
      <c r="A24" s="2" t="s">
        <v>33</v>
      </c>
      <c r="B24" s="6">
        <f>B23</f>
        <v>92</v>
      </c>
      <c r="C24" s="9" t="s">
        <v>17</v>
      </c>
      <c r="D24" s="9" t="s">
        <v>67</v>
      </c>
      <c r="E24" s="9" t="s">
        <v>68</v>
      </c>
    </row>
    <row r="25" spans="1:7" ht="12.75">
      <c r="A25" s="2" t="s">
        <v>34</v>
      </c>
      <c r="B25" s="20">
        <f>20*LOG10((D25/E25)/G25)+B24</f>
        <v>93.2246357622786</v>
      </c>
      <c r="C25" s="9" t="s">
        <v>29</v>
      </c>
      <c r="D25">
        <f>12200^2*B22^4</f>
        <v>1.2462959315640625E+22</v>
      </c>
      <c r="E25">
        <f>(20.59^2+B22^2)*(12200^2+B22^2)*(107.7^2+B22^2)^0.5*(737.9^2+B22^2)^0.5</f>
        <v>1.3626341879815525E+22</v>
      </c>
      <c r="G25">
        <v>0.794346722854922</v>
      </c>
    </row>
    <row r="27" ht="12.75">
      <c r="A27" s="2" t="s">
        <v>35</v>
      </c>
    </row>
    <row r="28" spans="1:3" ht="12.75">
      <c r="A28" s="2" t="s">
        <v>1</v>
      </c>
      <c r="B28" s="6">
        <f>100+EF</f>
        <v>103</v>
      </c>
      <c r="C28" s="9" t="s">
        <v>36</v>
      </c>
    </row>
    <row r="29" spans="1:3" ht="12.75">
      <c r="A29" s="2" t="s">
        <v>37</v>
      </c>
      <c r="B29" s="6">
        <f>70+D</f>
        <v>70</v>
      </c>
      <c r="C29" s="9" t="s">
        <v>29</v>
      </c>
    </row>
    <row r="30" spans="1:3" ht="12.75">
      <c r="A30" s="2" t="s">
        <v>40</v>
      </c>
      <c r="B30" s="6">
        <f>B29+10*LOG10(B28)</f>
        <v>90.12837224705171</v>
      </c>
      <c r="C30" s="9" t="s">
        <v>29</v>
      </c>
    </row>
    <row r="32" ht="12.75">
      <c r="A32" s="2" t="s">
        <v>44</v>
      </c>
    </row>
    <row r="33" spans="1:3" ht="12.75">
      <c r="A33" s="2" t="s">
        <v>45</v>
      </c>
      <c r="B33" s="6">
        <f>1+E/2</f>
        <v>1</v>
      </c>
      <c r="C33" s="9" t="s">
        <v>29</v>
      </c>
    </row>
    <row r="34" spans="1:4" ht="12.75">
      <c r="A34" s="2" t="s">
        <v>43</v>
      </c>
      <c r="B34" s="6">
        <f>B30-10*LOG10(B28)+B33</f>
        <v>71</v>
      </c>
      <c r="C34" s="9" t="s">
        <v>29</v>
      </c>
      <c r="D34" s="6">
        <f>B29+B33</f>
        <v>71</v>
      </c>
    </row>
    <row r="36" ht="12.75">
      <c r="A36" s="2" t="s">
        <v>46</v>
      </c>
    </row>
    <row r="37" spans="1:3" ht="12.75">
      <c r="A37" s="2" t="s">
        <v>47</v>
      </c>
      <c r="B37" s="6">
        <v>1000</v>
      </c>
      <c r="C37" s="9" t="s">
        <v>48</v>
      </c>
    </row>
    <row r="38" spans="1:3" ht="12.75">
      <c r="A38" s="2" t="s">
        <v>49</v>
      </c>
      <c r="B38" s="6">
        <f>3+F</f>
        <v>6</v>
      </c>
      <c r="C38" s="9" t="s">
        <v>50</v>
      </c>
    </row>
    <row r="39" spans="1:3" ht="12.75">
      <c r="A39" s="2" t="s">
        <v>51</v>
      </c>
      <c r="B39" s="6">
        <f>B38/3</f>
        <v>2</v>
      </c>
      <c r="C39" s="9" t="s">
        <v>50</v>
      </c>
    </row>
    <row r="40" spans="1:3" ht="12.75">
      <c r="A40" s="2" t="s">
        <v>52</v>
      </c>
      <c r="B40" s="13">
        <f>0.16*B37/B38</f>
        <v>26.666666666666668</v>
      </c>
      <c r="C40" s="9" t="s">
        <v>36</v>
      </c>
    </row>
    <row r="41" spans="1:3" ht="12.75">
      <c r="A41" s="2" t="s">
        <v>53</v>
      </c>
      <c r="B41" s="6">
        <f>0.16*B37/B39</f>
        <v>80</v>
      </c>
      <c r="C41" s="9" t="s">
        <v>36</v>
      </c>
    </row>
    <row r="42" spans="1:4" ht="12.75">
      <c r="A42" s="2" t="s">
        <v>56</v>
      </c>
      <c r="B42" s="6">
        <f>10*LOG10(4/B40)-10*LOG10(4/B41)</f>
        <v>4.771212547196624</v>
      </c>
      <c r="C42" s="9" t="s">
        <v>17</v>
      </c>
      <c r="D42">
        <f>10*LOG10(B38/B39)</f>
        <v>4.771212547196624</v>
      </c>
    </row>
    <row r="44" ht="12.75">
      <c r="A44" s="2" t="s">
        <v>57</v>
      </c>
    </row>
    <row r="45" spans="1:3" ht="12.75">
      <c r="A45" s="2" t="s">
        <v>58</v>
      </c>
      <c r="B45" s="6">
        <f>10+CC</f>
        <v>12</v>
      </c>
      <c r="C45" s="9" t="s">
        <v>36</v>
      </c>
    </row>
    <row r="46" spans="1:3" ht="12.75">
      <c r="A46" s="2" t="s">
        <v>65</v>
      </c>
      <c r="B46" s="6">
        <f>200+EF</f>
        <v>203</v>
      </c>
      <c r="C46" s="9" t="s">
        <v>59</v>
      </c>
    </row>
    <row r="47" spans="1:3" ht="12.75">
      <c r="A47" s="14" t="s">
        <v>60</v>
      </c>
      <c r="B47" s="6">
        <f>80+D</f>
        <v>80</v>
      </c>
      <c r="C47" s="9" t="s">
        <v>17</v>
      </c>
    </row>
    <row r="48" spans="1:3" ht="12.75">
      <c r="A48" s="14" t="s">
        <v>39</v>
      </c>
      <c r="B48" s="6">
        <v>500</v>
      </c>
      <c r="C48" s="9" t="s">
        <v>32</v>
      </c>
    </row>
    <row r="49" spans="1:3" ht="12.75">
      <c r="A49" s="15" t="s">
        <v>61</v>
      </c>
      <c r="B49" s="6">
        <f>100+CD</f>
        <v>120</v>
      </c>
      <c r="C49" s="9" t="s">
        <v>48</v>
      </c>
    </row>
    <row r="50" spans="1:6" ht="12.75">
      <c r="A50" s="15" t="s">
        <v>53</v>
      </c>
      <c r="B50" s="6">
        <f>10+E</f>
        <v>10</v>
      </c>
      <c r="C50" s="9" t="s">
        <v>36</v>
      </c>
      <c r="E50" s="9" t="s">
        <v>66</v>
      </c>
      <c r="F50">
        <f>20*LOG10(B46*B48)-44</f>
        <v>56.12932084498462</v>
      </c>
    </row>
    <row r="51" spans="1:6" ht="12.75">
      <c r="A51" s="15"/>
      <c r="C51" s="9"/>
      <c r="F51">
        <f>10*LOG(B45/B50)</f>
        <v>0.7918124604762482</v>
      </c>
    </row>
    <row r="52" spans="1:6" ht="12.75">
      <c r="A52" s="16" t="s">
        <v>62</v>
      </c>
      <c r="B52" s="6">
        <f>B47-F50+F51</f>
        <v>24.66249161549163</v>
      </c>
      <c r="C52" s="9" t="s">
        <v>17</v>
      </c>
      <c r="F52" s="6">
        <f>B47-F50+F51</f>
        <v>24.66249161549163</v>
      </c>
    </row>
  </sheetData>
  <sheetProtection/>
  <hyperlinks>
    <hyperlink ref="A47" r:id="rId1" display="Lp1@500Hz"/>
    <hyperlink ref="A52" r:id="rId2" display="Lp2@500Hz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lucia</cp:lastModifiedBy>
  <dcterms:created xsi:type="dcterms:W3CDTF">1999-01-28T08:12:29Z</dcterms:created>
  <dcterms:modified xsi:type="dcterms:W3CDTF">2015-09-07T09:22:58Z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