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My Documents\Esami\07-07-2017\"/>
    </mc:Choice>
  </mc:AlternateContent>
  <bookViews>
    <workbookView xWindow="10320" yWindow="0" windowWidth="9192" windowHeight="6252"/>
  </bookViews>
  <sheets>
    <sheet name="Applied Acoustics" sheetId="1" r:id="rId1"/>
  </sheets>
  <externalReferences>
    <externalReference r:id="rId2"/>
  </externalReferences>
  <definedNames>
    <definedName name="_Cir1">#REF!</definedName>
    <definedName name="_Cir2">#REF!</definedName>
    <definedName name="_Cir3">#REF!</definedName>
    <definedName name="_Cir4">#REF!</definedName>
    <definedName name="_Cir5">#REF!</definedName>
    <definedName name="_Cir6">#REF!</definedName>
    <definedName name="_Crr2">#REF!</definedName>
    <definedName name="_Crr3">#REF!</definedName>
    <definedName name="_Crr4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am6">#REF!</definedName>
    <definedName name="_LL1">#REF!</definedName>
    <definedName name="_Lp1">#REF!</definedName>
    <definedName name="_Lp2">#REF!</definedName>
    <definedName name="_MA1">#REF!</definedName>
    <definedName name="_Ni1">#REF!</definedName>
    <definedName name="_Ni2">#REF!</definedName>
    <definedName name="_Ni3">#REF!</definedName>
    <definedName name="_Ni4">#REF!</definedName>
    <definedName name="_Ni5">#REF!</definedName>
    <definedName name="_Ni6">#REF!</definedName>
    <definedName name="_Phi1">#REF!</definedName>
    <definedName name="_Phi2">#REF!</definedName>
    <definedName name="_Pr1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s1">#REF!</definedName>
    <definedName name="_Ps2">#REF!</definedName>
    <definedName name="_Re1">#REF!</definedName>
    <definedName name="_Re2">#REF!</definedName>
    <definedName name="_Re3">#REF!</definedName>
    <definedName name="_Re4">#REF!</definedName>
    <definedName name="_Re5">#REF!</definedName>
    <definedName name="_RT1">#REF!</definedName>
    <definedName name="_RT2">#REF!</definedName>
    <definedName name="_Tit1">#REF!</definedName>
    <definedName name="_TT1">#REF!</definedName>
    <definedName name="_TT2">#REF!</definedName>
    <definedName name="_UU1">#REF!</definedName>
    <definedName name="_UU2">#REF!</definedName>
    <definedName name="_UU3">#REF!</definedName>
    <definedName name="_UU4">#REF!</definedName>
    <definedName name="_UU5">#REF!</definedName>
    <definedName name="_Vol2">#REF!</definedName>
    <definedName name="_xx1">#REF!</definedName>
    <definedName name="_xx2">#REF!</definedName>
    <definedName name="A">'Applied Acoustics'!$P$3</definedName>
    <definedName name="AA">#REF!</definedName>
    <definedName name="AB">#REF!</definedName>
    <definedName name="B">'Applied Acoustics'!$P$4</definedName>
    <definedName name="BB">#REF!</definedName>
    <definedName name="CC">'Applied Acoustics'!$P$5</definedName>
    <definedName name="CCC">'Applied Acoustics'!#REF!</definedName>
    <definedName name="CD">#REF!</definedName>
    <definedName name="COP">'Applied Acoustics'!#REF!</definedName>
    <definedName name="cp">'Applied Acoustics'!#REF!</definedName>
    <definedName name="cpa">#REF!</definedName>
    <definedName name="cvn">#REF!</definedName>
    <definedName name="cvo">#REF!</definedName>
    <definedName name="Cx">#REF!</definedName>
    <definedName name="D">'Applied Acoustics'!$P$6</definedName>
    <definedName name="DD">#REF!</definedName>
    <definedName name="Delta">#REF!</definedName>
    <definedName name="Deltap">#REF!</definedName>
    <definedName name="DeltaV">#REF!</definedName>
    <definedName name="Diam">#REF!</definedName>
    <definedName name="Diam1">#REF!</definedName>
    <definedName name="Diam2">#REF!</definedName>
    <definedName name="Dp">#REF!</definedName>
    <definedName name="E">'Applied Acoustics'!$P$7</definedName>
    <definedName name="EE">#REF!</definedName>
    <definedName name="EF">#REF!</definedName>
    <definedName name="F">'Applied Acoustics'!$P$8</definedName>
    <definedName name="FF">#REF!</definedName>
    <definedName name="fr">'Applied Acoustics'!#REF!</definedName>
    <definedName name="freq">#REF!</definedName>
    <definedName name="hconv">#REF!</definedName>
    <definedName name="I">'Applied Acoustics'!#REF!</definedName>
    <definedName name="Ktot">#REF!</definedName>
    <definedName name="L">#REF!</definedName>
    <definedName name="lambda1">#REF!</definedName>
    <definedName name="lambda2">#REF!</definedName>
    <definedName name="lambda3">#REF!</definedName>
    <definedName name="Ldir">#REF!</definedName>
    <definedName name="Lep">#REF!</definedName>
    <definedName name="Leq">#REF!</definedName>
    <definedName name="LProsa">#REF!</definedName>
    <definedName name="Lw">#REF!</definedName>
    <definedName name="Lw1m">#REF!</definedName>
    <definedName name="M">'Applied Acoustics'!#REF!</definedName>
    <definedName name="Ma">#REF!</definedName>
    <definedName name="Maria">'Applied Acoustics'!#REF!</definedName>
    <definedName name="mat">'Applied Acoustics'!$B$3</definedName>
    <definedName name="matt">#REF!</definedName>
    <definedName name="Mavio">#REF!</definedName>
    <definedName name="Mn">#REF!</definedName>
    <definedName name="Mo">#REF!</definedName>
    <definedName name="Mtot">#REF!</definedName>
    <definedName name="mu">#REF!</definedName>
    <definedName name="Niacqua">#REF!</definedName>
    <definedName name="niaria">#REF!</definedName>
    <definedName name="Nices">#REF!</definedName>
    <definedName name="Nstud">'Applied Acoustics'!#REF!</definedName>
    <definedName name="p">#REF!</definedName>
    <definedName name="Phifin">#REF!</definedName>
    <definedName name="Pn">#REF!</definedName>
    <definedName name="Po">#REF!</definedName>
    <definedName name="Portata">#REF!</definedName>
    <definedName name="Psfin">#REF!</definedName>
    <definedName name="Q">'Applied Acoustics'!#REF!</definedName>
    <definedName name="Qm">#REF!</definedName>
    <definedName name="Qpunto">'Applied Acoustics'!#REF!</definedName>
    <definedName name="QQ">#REF!</definedName>
    <definedName name="Qscamb">#REF!</definedName>
    <definedName name="Raria">#REF!</definedName>
    <definedName name="Rho">'Applied Acoustics'!#REF!</definedName>
    <definedName name="Rhoa">#REF!</definedName>
    <definedName name="RhoL">#REF!</definedName>
    <definedName name="RhoS">#REF!</definedName>
    <definedName name="RR">'Applied Acoustics'!#REF!</definedName>
    <definedName name="rrr">#REF!</definedName>
    <definedName name="rrrr">[1]Calcoli!$G$29</definedName>
    <definedName name="Rtot">#REF!</definedName>
    <definedName name="s">'Applied Acoustics'!#REF!</definedName>
    <definedName name="schj">#REF!</definedName>
    <definedName name="Sdiv">#REF!</definedName>
    <definedName name="Sigma">'Applied Acoustics'!#REF!</definedName>
    <definedName name="spess1">#REF!</definedName>
    <definedName name="spess2">#REF!</definedName>
    <definedName name="spess3">#REF!</definedName>
    <definedName name="T">'Applied Acoustics'!#REF!</definedName>
    <definedName name="Ta">#REF!</definedName>
    <definedName name="Tar">#REF!</definedName>
    <definedName name="Taria">#REF!</definedName>
    <definedName name="Tfin">#REF!</definedName>
    <definedName name="Tin">#REF!</definedName>
    <definedName name="Tinf">#REF!</definedName>
    <definedName name="Tiniz">#REF!</definedName>
    <definedName name="Titolo1">#REF!</definedName>
    <definedName name="Tmed1">#REF!</definedName>
    <definedName name="Tmed2">#REF!</definedName>
    <definedName name="Tmed3">#REF!</definedName>
    <definedName name="Tmed4">#REF!</definedName>
    <definedName name="Tmed5">#REF!</definedName>
    <definedName name="Tmed6">#REF!</definedName>
    <definedName name="Tn">#REF!</definedName>
    <definedName name="To">#REF!</definedName>
    <definedName name="Tout">#REF!</definedName>
    <definedName name="Tp">#REF!</definedName>
    <definedName name="Ua">#REF!</definedName>
    <definedName name="Ufin">#REF!</definedName>
    <definedName name="V">'Applied Acoustics'!#REF!</definedName>
    <definedName name="Vfin">#REF!</definedName>
    <definedName name="Vn">#REF!</definedName>
    <definedName name="Vo">#REF!</definedName>
    <definedName name="Vol">#REF!</definedName>
    <definedName name="W">'Applied Acoustics'!#REF!</definedName>
    <definedName name="XX">#REF!</definedName>
    <definedName name="XXX1">#REF!</definedName>
    <definedName name="Z">'Applied Acoustics'!#REF!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B9" i="1"/>
  <c r="B10" i="1"/>
  <c r="B8" i="1"/>
  <c r="P2" i="1" l="1"/>
  <c r="P3" i="1" l="1"/>
  <c r="P4" i="1" l="1"/>
  <c r="G28" i="1"/>
  <c r="G30" i="1" s="1"/>
  <c r="F28" i="1" l="1"/>
  <c r="F30" i="1" s="1"/>
  <c r="B16" i="1"/>
  <c r="P5" i="1"/>
  <c r="P6" i="1" l="1"/>
  <c r="E15" i="1" s="1"/>
  <c r="E28" i="1"/>
  <c r="E30" i="1" s="1"/>
  <c r="D28" i="1" l="1"/>
  <c r="D30" i="1" s="1"/>
  <c r="P7" i="1"/>
  <c r="E7" i="1" s="1"/>
  <c r="C28" i="1" l="1"/>
  <c r="C30" i="1" s="1"/>
  <c r="P8" i="1"/>
  <c r="E16" i="1" l="1"/>
  <c r="B15" i="1"/>
  <c r="B28" i="1"/>
  <c r="B7" i="1"/>
  <c r="F17" i="1" l="1"/>
  <c r="D32" i="1"/>
  <c r="B30" i="1"/>
  <c r="D33" i="1" s="1"/>
</calcChain>
</file>

<file path=xl/sharedStrings.xml><?xml version="1.0" encoding="utf-8"?>
<sst xmlns="http://schemas.openxmlformats.org/spreadsheetml/2006/main" count="67" uniqueCount="47">
  <si>
    <t>Matricola</t>
  </si>
  <si>
    <t>A</t>
  </si>
  <si>
    <t>dB</t>
  </si>
  <si>
    <t>B</t>
  </si>
  <si>
    <t>C</t>
  </si>
  <si>
    <t>D</t>
  </si>
  <si>
    <t>E</t>
  </si>
  <si>
    <t>F</t>
  </si>
  <si>
    <t>Applied Acoustics del 23/06/2017</t>
  </si>
  <si>
    <t>(5 points)</t>
  </si>
  <si>
    <t xml:space="preserve">dB       </t>
  </si>
  <si>
    <t>Exercise 2 (tolerance +/- 0.5 dB)</t>
  </si>
  <si>
    <t>Exercise 3 (tolerance +/- 0.5 dB)</t>
  </si>
  <si>
    <t>Exercise 1 (tolerance +/- 5%)</t>
  </si>
  <si>
    <r>
      <t xml:space="preserve">A point source is inside an anechoic room. It is surrounded by 10 microphones located on the surface of a sphere, having a radius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of 1+F/10 m. The average SPL measured by the microphones is 90+E dB. Compute the Sound Power Level, and the average values of sound pressure (in Pa) and of Sound Intensity Level which would be measured over a spherical surface having a radius double of the radius </t>
    </r>
    <r>
      <rPr>
        <b/>
        <sz val="12"/>
        <color theme="1"/>
        <rFont val="Times New Roman"/>
        <family val="1"/>
      </rPr>
      <t>r</t>
    </r>
    <r>
      <rPr>
        <sz val="12"/>
        <color theme="1"/>
        <rFont val="Times New Roman"/>
        <family val="1"/>
      </rPr>
      <t xml:space="preserve"> where the microphones are located.</t>
    </r>
  </si>
  <si>
    <t xml:space="preserve">       </t>
  </si>
  <si>
    <r>
      <t>An omnidirectional point source, radiating wide-band incoherent noise, is located outdoors, above an absorbing ground (</t>
    </r>
    <r>
      <rPr>
        <sz val="12"/>
        <color theme="1"/>
        <rFont val="Symbol"/>
        <family val="1"/>
        <charset val="2"/>
      </rPr>
      <t>a</t>
    </r>
    <r>
      <rPr>
        <sz val="12"/>
        <color theme="1"/>
        <rFont val="Times New Roman"/>
        <family val="1"/>
      </rPr>
      <t>=0.3+F/30), at an height of 1+B/10  m. The Sound Power Level Lw is equal to 100+D dB. A microphone is located at an horizontal distance of 10+F m, at the same height of the source.</t>
    </r>
  </si>
  <si>
    <t>Determine the values of the direct, reflected and total SPL at the microphone.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</si>
  <si>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Direct SPL</t>
    </r>
  </si>
  <si>
    <t>(4 points)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</si>
  <si>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Reflected SPL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</si>
  <si>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Total SPL</t>
    </r>
  </si>
  <si>
    <t>Compute the total wide-band sound pressure level (SPL) in dB, and the total SPL with “A” weighting in dB(A) of the following octave-band SPL spectrum.</t>
  </si>
  <si>
    <t>freq. (Hz)</t>
  </si>
  <si>
    <r>
      <t>L</t>
    </r>
    <r>
      <rPr>
        <vertAlign val="subscript"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(dB)</t>
    </r>
  </si>
  <si>
    <t>84+F</t>
  </si>
  <si>
    <t>80+E</t>
  </si>
  <si>
    <t>75+D</t>
  </si>
  <si>
    <t>70+C</t>
  </si>
  <si>
    <t>70+B</t>
  </si>
  <si>
    <t>70+A</t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</si>
  <si>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Total sound pressure level</t>
    </r>
  </si>
  <si>
    <r>
      <t>-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 xml:space="preserve">Total A-weighted SPL      </t>
    </r>
  </si>
  <si>
    <t>dB(A)</t>
  </si>
  <si>
    <t>Lw =</t>
  </si>
  <si>
    <t>Pa</t>
  </si>
  <si>
    <t>SIL at 2r =</t>
  </si>
  <si>
    <t>p at 2r =</t>
  </si>
  <si>
    <t>A-weig</t>
  </si>
  <si>
    <r>
      <t>L</t>
    </r>
    <r>
      <rPr>
        <vertAlign val="subscript"/>
        <sz val="12"/>
        <color theme="1"/>
        <rFont val="Times New Roman"/>
        <family val="1"/>
      </rPr>
      <t>p,A</t>
    </r>
    <r>
      <rPr>
        <sz val="12"/>
        <color theme="1"/>
        <rFont val="Times New Roman"/>
        <family val="1"/>
      </rPr>
      <t xml:space="preserve"> (dB)</t>
    </r>
  </si>
  <si>
    <t>r =</t>
  </si>
  <si>
    <t>m</t>
  </si>
  <si>
    <t>SPL =</t>
  </si>
  <si>
    <t>Alfa =</t>
  </si>
  <si>
    <t>d =</t>
  </si>
  <si>
    <t>h =</t>
  </si>
  <si>
    <t>r = SQRT (d^2+(2h)^2)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</si>
</sst>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4" fontId="1" fillId="0" borderId="0" xfId="0" applyNumberFormat="1" applyFont="1"/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 wrapText="1"/>
    </xf>
    <xf numFmtId="2" fontId="1" fillId="0" borderId="0" xfId="0" applyNumberFormat="1" applyFont="1"/>
    <xf numFmtId="0" fontId="4" fillId="0" borderId="0" xfId="0" applyFont="1" applyAlignment="1">
      <alignment horizontal="justify" vertical="center"/>
    </xf>
    <xf numFmtId="0" fontId="0" fillId="0" borderId="0" xfId="0" applyAlignment="1"/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491490</xdr:colOff>
      <xdr:row>12</xdr:row>
      <xdr:rowOff>4372677</xdr:rowOff>
    </xdr:from>
    <xdr:to>
      <xdr:col>5</xdr:col>
      <xdr:colOff>491490</xdr:colOff>
      <xdr:row>12</xdr:row>
      <xdr:rowOff>4445067</xdr:rowOff>
    </xdr:to>
    <xdr:cxnSp macro="">
      <xdr:nvCxnSpPr>
        <xdr:cNvPr id="14" name="Straight Connector 13"/>
        <xdr:cNvCxnSpPr>
          <a:cxnSpLocks noChangeShapeType="1"/>
        </xdr:cNvCxnSpPr>
      </xdr:nvCxnSpPr>
      <xdr:spPr bwMode="auto">
        <a:xfrm>
          <a:off x="2274570" y="5196840"/>
          <a:ext cx="0" cy="72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569394</xdr:colOff>
      <xdr:row>12</xdr:row>
      <xdr:rowOff>3490762</xdr:rowOff>
    </xdr:from>
    <xdr:to>
      <xdr:col>15</xdr:col>
      <xdr:colOff>569394</xdr:colOff>
      <xdr:row>12</xdr:row>
      <xdr:rowOff>3563152</xdr:rowOff>
    </xdr:to>
    <xdr:cxnSp macro="">
      <xdr:nvCxnSpPr>
        <xdr:cNvPr id="17" name="Straight Connector 16"/>
        <xdr:cNvCxnSpPr>
          <a:cxnSpLocks noChangeShapeType="1"/>
        </xdr:cNvCxnSpPr>
      </xdr:nvCxnSpPr>
      <xdr:spPr bwMode="auto">
        <a:xfrm rot="-5400000">
          <a:off x="5640705" y="4892040"/>
          <a:ext cx="0" cy="72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840740</xdr:colOff>
      <xdr:row>12</xdr:row>
      <xdr:rowOff>3848635</xdr:rowOff>
    </xdr:from>
    <xdr:to>
      <xdr:col>4</xdr:col>
      <xdr:colOff>840740</xdr:colOff>
      <xdr:row>12</xdr:row>
      <xdr:rowOff>4210585</xdr:rowOff>
    </xdr:to>
    <xdr:cxnSp macro="">
      <xdr:nvCxnSpPr>
        <xdr:cNvPr id="19" name="Straight Connector 18"/>
        <xdr:cNvCxnSpPr>
          <a:cxnSpLocks noChangeShapeType="1"/>
        </xdr:cNvCxnSpPr>
      </xdr:nvCxnSpPr>
      <xdr:spPr bwMode="auto">
        <a:xfrm flipH="1">
          <a:off x="1991360" y="4932680"/>
          <a:ext cx="0" cy="3619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777875</xdr:colOff>
      <xdr:row>12</xdr:row>
      <xdr:rowOff>3663983</xdr:rowOff>
    </xdr:from>
    <xdr:to>
      <xdr:col>4</xdr:col>
      <xdr:colOff>777875</xdr:colOff>
      <xdr:row>12</xdr:row>
      <xdr:rowOff>3736373</xdr:rowOff>
    </xdr:to>
    <xdr:cxnSp macro="">
      <xdr:nvCxnSpPr>
        <xdr:cNvPr id="28" name="Straight Connector 27"/>
        <xdr:cNvCxnSpPr>
          <a:cxnSpLocks noChangeShapeType="1"/>
        </xdr:cNvCxnSpPr>
      </xdr:nvCxnSpPr>
      <xdr:spPr bwMode="auto">
        <a:xfrm rot="-5400000">
          <a:off x="1981835" y="4895215"/>
          <a:ext cx="0" cy="72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65372</xdr:colOff>
      <xdr:row>12</xdr:row>
      <xdr:rowOff>4703211</xdr:rowOff>
    </xdr:from>
    <xdr:to>
      <xdr:col>15</xdr:col>
      <xdr:colOff>65372</xdr:colOff>
      <xdr:row>12</xdr:row>
      <xdr:rowOff>4775601</xdr:rowOff>
    </xdr:to>
    <xdr:cxnSp macro="">
      <xdr:nvCxnSpPr>
        <xdr:cNvPr id="29" name="Straight Connector 28"/>
        <xdr:cNvCxnSpPr>
          <a:cxnSpLocks noChangeShapeType="1"/>
        </xdr:cNvCxnSpPr>
      </xdr:nvCxnSpPr>
      <xdr:spPr bwMode="auto">
        <a:xfrm>
          <a:off x="5372100" y="5190490"/>
          <a:ext cx="0" cy="723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My%20Documents/Esami/59%20-%20Esame%20di%20Fisica%20Tecnica%20del%207%20lugl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0"/>
      <sheetData sheetId="1">
        <row r="29">
          <cell r="G29">
            <v>19230.76923076923</v>
          </cell>
        </row>
      </sheetData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9" zoomScale="107" zoomScaleNormal="107" workbookViewId="0">
      <selection activeCell="D33" sqref="D33"/>
    </sheetView>
  </sheetViews>
  <sheetFormatPr defaultRowHeight="13.2" x14ac:dyDescent="0.25"/>
  <cols>
    <col min="1" max="1" width="11.77734375" customWidth="1"/>
    <col min="2" max="2" width="12" bestFit="1" customWidth="1"/>
    <col min="5" max="5" width="13.33203125" bestFit="1" customWidth="1"/>
    <col min="6" max="6" width="12" bestFit="1" customWidth="1"/>
    <col min="7" max="7" width="10.88671875" customWidth="1"/>
    <col min="8" max="8" width="12.33203125" customWidth="1"/>
    <col min="9" max="9" width="11" customWidth="1"/>
    <col min="10" max="10" width="12.44140625" customWidth="1"/>
  </cols>
  <sheetData>
    <row r="1" spans="1:16" x14ac:dyDescent="0.25">
      <c r="A1" s="1" t="s">
        <v>8</v>
      </c>
      <c r="B1" s="1"/>
    </row>
    <row r="2" spans="1:16" x14ac:dyDescent="0.25">
      <c r="A2" s="1"/>
      <c r="B2" s="1"/>
      <c r="O2" s="2" t="s">
        <v>0</v>
      </c>
      <c r="P2" s="2">
        <f>mat</f>
        <v>222022</v>
      </c>
    </row>
    <row r="3" spans="1:16" x14ac:dyDescent="0.25">
      <c r="A3" s="1" t="s">
        <v>0</v>
      </c>
      <c r="B3" s="1">
        <v>222022</v>
      </c>
      <c r="O3" s="2" t="s">
        <v>1</v>
      </c>
      <c r="P3" s="2">
        <f>INT(P2/100000)</f>
        <v>2</v>
      </c>
    </row>
    <row r="4" spans="1:16" x14ac:dyDescent="0.25">
      <c r="O4" s="2" t="s">
        <v>3</v>
      </c>
      <c r="P4" s="2">
        <f>INT((P2-P3*100000)/10000)</f>
        <v>2</v>
      </c>
    </row>
    <row r="5" spans="1:16" ht="17.399999999999999" x14ac:dyDescent="0.25">
      <c r="A5" s="6" t="s">
        <v>13</v>
      </c>
      <c r="O5" s="2" t="s">
        <v>4</v>
      </c>
      <c r="P5" s="2">
        <f>INT((P2-P3*100000-P4*10000)/1000)</f>
        <v>2</v>
      </c>
    </row>
    <row r="6" spans="1:16" ht="52.2" customHeight="1" x14ac:dyDescent="0.25">
      <c r="A6" s="20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O6" s="2" t="s">
        <v>5</v>
      </c>
      <c r="P6" s="2">
        <f>INT((P2-P3*100000-P4*10000-P5*1000)/100)</f>
        <v>0</v>
      </c>
    </row>
    <row r="7" spans="1:16" ht="15.6" x14ac:dyDescent="0.25">
      <c r="A7" s="15" t="s">
        <v>40</v>
      </c>
      <c r="B7">
        <f>1+F/10</f>
        <v>1.2</v>
      </c>
      <c r="C7" t="s">
        <v>41</v>
      </c>
      <c r="D7" s="14" t="s">
        <v>42</v>
      </c>
      <c r="E7">
        <f>90+E</f>
        <v>92</v>
      </c>
      <c r="F7" t="s">
        <v>2</v>
      </c>
      <c r="O7" s="2" t="s">
        <v>6</v>
      </c>
      <c r="P7" s="2">
        <f>INT((P2-P3*100000-P4*10000-P5*1000-P6*100)/10)</f>
        <v>2</v>
      </c>
    </row>
    <row r="8" spans="1:16" ht="15.6" x14ac:dyDescent="0.25">
      <c r="A8" s="4" t="s">
        <v>34</v>
      </c>
      <c r="B8" s="7">
        <f>E7+10*LOG10(4*PI()*B7^2)</f>
        <v>104.57572356117346</v>
      </c>
      <c r="C8" t="s">
        <v>2</v>
      </c>
      <c r="E8" s="4" t="s">
        <v>19</v>
      </c>
      <c r="O8" s="2" t="s">
        <v>7</v>
      </c>
      <c r="P8" s="2">
        <f>INT((P2-P3*100000-P4*10000-P5*1000-P6*100-P7*10))</f>
        <v>2</v>
      </c>
    </row>
    <row r="9" spans="1:16" ht="15.6" x14ac:dyDescent="0.25">
      <c r="A9" s="4" t="s">
        <v>37</v>
      </c>
      <c r="B9" s="17">
        <f>0.00002*10^(B10/20)</f>
        <v>0.39905246299377589</v>
      </c>
      <c r="C9" s="4" t="s">
        <v>35</v>
      </c>
      <c r="E9" s="4" t="s">
        <v>19</v>
      </c>
      <c r="F9" s="4" t="s">
        <v>15</v>
      </c>
      <c r="G9" s="4"/>
    </row>
    <row r="10" spans="1:16" ht="15.6" x14ac:dyDescent="0.25">
      <c r="A10" s="8" t="s">
        <v>36</v>
      </c>
      <c r="B10" s="16">
        <f>E7-6</f>
        <v>86</v>
      </c>
      <c r="C10" t="s">
        <v>2</v>
      </c>
      <c r="D10" s="4"/>
      <c r="E10" s="4" t="s">
        <v>19</v>
      </c>
    </row>
    <row r="11" spans="1:16" ht="17.399999999999999" x14ac:dyDescent="0.25">
      <c r="A11" s="3"/>
    </row>
    <row r="12" spans="1:16" ht="17.399999999999999" x14ac:dyDescent="0.25">
      <c r="A12" s="6" t="s">
        <v>11</v>
      </c>
    </row>
    <row r="13" spans="1:16" ht="46.8" customHeight="1" x14ac:dyDescent="0.25">
      <c r="A13" s="20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6" x14ac:dyDescent="0.25">
      <c r="A14" s="20" t="s">
        <v>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6" ht="15.6" x14ac:dyDescent="0.25">
      <c r="A15" s="8" t="s">
        <v>43</v>
      </c>
      <c r="B15" s="9">
        <f>0.3+F/30</f>
        <v>0.36666666666666664</v>
      </c>
      <c r="C15" s="9"/>
      <c r="D15" s="9" t="s">
        <v>34</v>
      </c>
      <c r="E15" s="9">
        <f>100+D</f>
        <v>100</v>
      </c>
      <c r="F15" s="9" t="s">
        <v>2</v>
      </c>
      <c r="G15" s="9"/>
      <c r="H15" s="9"/>
      <c r="I15" s="9"/>
      <c r="J15" s="9"/>
      <c r="K15" s="9"/>
      <c r="L15" s="9"/>
      <c r="M15" s="9"/>
    </row>
    <row r="16" spans="1:16" ht="15.6" x14ac:dyDescent="0.25">
      <c r="A16" s="8" t="s">
        <v>45</v>
      </c>
      <c r="B16" s="9">
        <f>1+B/10</f>
        <v>1.2</v>
      </c>
      <c r="C16" s="9" t="s">
        <v>41</v>
      </c>
      <c r="D16" s="9" t="s">
        <v>44</v>
      </c>
      <c r="E16" s="9">
        <f>10+F</f>
        <v>12</v>
      </c>
      <c r="F16" s="9" t="s">
        <v>41</v>
      </c>
      <c r="G16" s="9"/>
      <c r="H16" s="9"/>
      <c r="I16" s="9"/>
      <c r="J16" s="9"/>
      <c r="K16" s="9"/>
      <c r="L16" s="9"/>
      <c r="M16" s="9"/>
    </row>
    <row r="17" spans="1:13" ht="15.6" x14ac:dyDescent="0.25">
      <c r="A17" s="8"/>
      <c r="B17" s="9"/>
      <c r="C17" s="9"/>
      <c r="D17" s="21" t="s">
        <v>46</v>
      </c>
      <c r="E17" s="21"/>
      <c r="F17" s="9">
        <f>SQRT(E16^2+(2*B16)^2)</f>
        <v>12.237646832622683</v>
      </c>
      <c r="G17" s="9" t="s">
        <v>41</v>
      </c>
      <c r="H17" s="9"/>
      <c r="I17" s="9"/>
      <c r="J17" s="9"/>
      <c r="K17" s="9"/>
      <c r="L17" s="9"/>
      <c r="M17" s="9"/>
    </row>
    <row r="18" spans="1:13" ht="15.6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5.6" x14ac:dyDescent="0.25">
      <c r="A19" s="18" t="s">
        <v>18</v>
      </c>
      <c r="B19" s="19"/>
      <c r="C19" s="7">
        <f>E15-11-20*LOG10(E16)</f>
        <v>67.416375079047498</v>
      </c>
      <c r="E19" s="4" t="s">
        <v>10</v>
      </c>
      <c r="G19" s="4" t="s">
        <v>19</v>
      </c>
    </row>
    <row r="20" spans="1:13" ht="15.6" x14ac:dyDescent="0.25">
      <c r="A20" s="18" t="s">
        <v>20</v>
      </c>
      <c r="B20" s="19"/>
      <c r="C20" s="7">
        <f>E15-11-20*LOG10(F17)+10*LOG10(1-B15)</f>
        <v>65.262365148391368</v>
      </c>
      <c r="E20" s="4" t="s">
        <v>10</v>
      </c>
      <c r="G20" s="4" t="s">
        <v>19</v>
      </c>
    </row>
    <row r="21" spans="1:13" ht="15.6" x14ac:dyDescent="0.25">
      <c r="A21" s="18" t="s">
        <v>21</v>
      </c>
      <c r="B21" s="19"/>
      <c r="C21" s="7">
        <f>10*LOG10(10^(C19/10)+10^(C20/10))</f>
        <v>69.481866310313279</v>
      </c>
      <c r="E21" s="4" t="s">
        <v>2</v>
      </c>
      <c r="F21" s="4" t="s">
        <v>15</v>
      </c>
      <c r="G21" s="4" t="s">
        <v>19</v>
      </c>
    </row>
    <row r="22" spans="1:13" ht="15.6" x14ac:dyDescent="0.25">
      <c r="A22" s="4"/>
    </row>
    <row r="23" spans="1:13" ht="17.399999999999999" x14ac:dyDescent="0.25">
      <c r="A23" s="3"/>
    </row>
    <row r="24" spans="1:13" ht="17.399999999999999" x14ac:dyDescent="0.25">
      <c r="A24" s="6" t="s">
        <v>12</v>
      </c>
    </row>
    <row r="25" spans="1:13" ht="36" customHeight="1" thickBot="1" x14ac:dyDescent="0.3">
      <c r="A25" s="18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31.8" customHeight="1" thickBot="1" x14ac:dyDescent="0.3">
      <c r="A26" s="10" t="s">
        <v>23</v>
      </c>
      <c r="B26" s="11">
        <v>125</v>
      </c>
      <c r="C26" s="11">
        <v>250</v>
      </c>
      <c r="D26" s="11">
        <v>500</v>
      </c>
      <c r="E26" s="11">
        <v>1000</v>
      </c>
      <c r="F26" s="11">
        <v>2000</v>
      </c>
      <c r="G26" s="11">
        <v>4000</v>
      </c>
    </row>
    <row r="27" spans="1:13" ht="18.600000000000001" thickBot="1" x14ac:dyDescent="0.3">
      <c r="A27" s="12" t="s">
        <v>24</v>
      </c>
      <c r="B27" s="13" t="s">
        <v>25</v>
      </c>
      <c r="C27" s="13" t="s">
        <v>26</v>
      </c>
      <c r="D27" s="13" t="s">
        <v>27</v>
      </c>
      <c r="E27" s="13" t="s">
        <v>28</v>
      </c>
      <c r="F27" s="13" t="s">
        <v>29</v>
      </c>
      <c r="G27" s="13" t="s">
        <v>30</v>
      </c>
    </row>
    <row r="28" spans="1:13" ht="18.600000000000001" thickBot="1" x14ac:dyDescent="0.3">
      <c r="A28" s="12" t="s">
        <v>24</v>
      </c>
      <c r="B28" s="13">
        <f>84+F</f>
        <v>86</v>
      </c>
      <c r="C28" s="13">
        <f>80+E</f>
        <v>82</v>
      </c>
      <c r="D28" s="13">
        <f>75+D</f>
        <v>75</v>
      </c>
      <c r="E28" s="13">
        <f>70+CC</f>
        <v>72</v>
      </c>
      <c r="F28" s="13">
        <f>70+B</f>
        <v>72</v>
      </c>
      <c r="G28" s="13">
        <f>70+A</f>
        <v>72</v>
      </c>
    </row>
    <row r="29" spans="1:13" ht="16.2" thickBot="1" x14ac:dyDescent="0.3">
      <c r="A29" s="12" t="s">
        <v>38</v>
      </c>
      <c r="B29" s="13">
        <v>-16.100000000000001</v>
      </c>
      <c r="C29" s="13">
        <v>-8.6</v>
      </c>
      <c r="D29" s="13">
        <v>-3.2</v>
      </c>
      <c r="E29" s="13">
        <v>0</v>
      </c>
      <c r="F29" s="13">
        <v>1.2</v>
      </c>
      <c r="G29" s="13">
        <v>1</v>
      </c>
    </row>
    <row r="30" spans="1:13" ht="16.2" customHeight="1" thickBot="1" x14ac:dyDescent="0.3">
      <c r="A30" s="12" t="s">
        <v>39</v>
      </c>
      <c r="B30" s="13">
        <f>B28+B29</f>
        <v>69.900000000000006</v>
      </c>
      <c r="C30" s="13">
        <f t="shared" ref="C30:G30" si="0">C28+C29</f>
        <v>73.400000000000006</v>
      </c>
      <c r="D30" s="13">
        <f t="shared" si="0"/>
        <v>71.8</v>
      </c>
      <c r="E30" s="13">
        <f t="shared" si="0"/>
        <v>72</v>
      </c>
      <c r="F30" s="13">
        <f t="shared" si="0"/>
        <v>73.2</v>
      </c>
      <c r="G30" s="13">
        <f t="shared" si="0"/>
        <v>73</v>
      </c>
    </row>
    <row r="31" spans="1:13" ht="15.6" x14ac:dyDescent="0.25">
      <c r="A31" s="4"/>
    </row>
    <row r="32" spans="1:13" ht="15.6" x14ac:dyDescent="0.25">
      <c r="A32" s="18" t="s">
        <v>31</v>
      </c>
      <c r="B32" s="19"/>
      <c r="C32" s="19"/>
      <c r="D32" s="7">
        <f>10*LOG10(10^(B28/10)+10^(C28/10)+10^(D28/10)+10^(E28/10)+10^(F28/10)+10^(G28/10))</f>
        <v>88.032973411260102</v>
      </c>
      <c r="E32" s="4" t="s">
        <v>10</v>
      </c>
      <c r="G32" s="4" t="s">
        <v>9</v>
      </c>
    </row>
    <row r="33" spans="1:7" ht="15.6" x14ac:dyDescent="0.25">
      <c r="A33" s="20" t="s">
        <v>32</v>
      </c>
      <c r="B33" s="21"/>
      <c r="C33" s="21"/>
      <c r="D33" s="7">
        <f>10*LOG10(10^(B30/10)+10^(C30/10)+10^(D30/10)+10^(E30/10)+10^(F30/10)+10^(G30/10))</f>
        <v>80.148569124079941</v>
      </c>
      <c r="E33" s="4" t="s">
        <v>33</v>
      </c>
      <c r="F33" s="4" t="s">
        <v>15</v>
      </c>
      <c r="G33" s="4" t="s">
        <v>9</v>
      </c>
    </row>
    <row r="34" spans="1:7" ht="15.6" x14ac:dyDescent="0.25">
      <c r="A34" s="4"/>
    </row>
    <row r="35" spans="1:7" ht="17.399999999999999" x14ac:dyDescent="0.25">
      <c r="A35" s="5"/>
    </row>
  </sheetData>
  <mergeCells count="10">
    <mergeCell ref="A6:M6"/>
    <mergeCell ref="A13:M13"/>
    <mergeCell ref="A32:C32"/>
    <mergeCell ref="A33:C33"/>
    <mergeCell ref="D17:E17"/>
    <mergeCell ref="A14:M14"/>
    <mergeCell ref="A19:B19"/>
    <mergeCell ref="A20:B20"/>
    <mergeCell ref="A21:B21"/>
    <mergeCell ref="A25:M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Applied Acoustics</vt:lpstr>
      <vt:lpstr>A</vt:lpstr>
      <vt:lpstr>B</vt:lpstr>
      <vt:lpstr>CC</vt:lpstr>
      <vt:lpstr>D</vt:lpstr>
      <vt:lpstr>E</vt:lpstr>
      <vt:lpstr>F</vt:lpstr>
      <vt:lpstr>mat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2015-06-26T07:34:52Z</dcterms:created>
  <dcterms:modified xsi:type="dcterms:W3CDTF">2017-07-07T16:02:33Z</dcterms:modified>
</cp:coreProperties>
</file>