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6" yWindow="96" windowWidth="11292" windowHeight="5988" activeTab="0"/>
  </bookViews>
  <sheets>
    <sheet name="Principale" sheetId="1" r:id="rId1"/>
    <sheet name="Calcoli" sheetId="2" r:id="rId2"/>
  </sheets>
  <externalReferences>
    <externalReference r:id="rId5"/>
  </externalReferences>
  <definedNames>
    <definedName name="A">'Calcoli'!$B$2</definedName>
    <definedName name="AA">'Calcoli'!$B$34</definedName>
    <definedName name="AB">'Calcoli'!#REF!</definedName>
    <definedName name="Alfa">'Calcoli'!#REF!</definedName>
    <definedName name="B">'Calcoli'!$B$3</definedName>
    <definedName name="CC">'Calcoli'!$B$4</definedName>
    <definedName name="CD">'Calcoli'!#REF!</definedName>
    <definedName name="Cir1">'Calcoli'!#REF!</definedName>
    <definedName name="Cir2">#REF!</definedName>
    <definedName name="Cir3">#REF!</definedName>
    <definedName name="Cir4">#REF!</definedName>
    <definedName name="Cir5">#REF!</definedName>
    <definedName name="Cir6">#REF!</definedName>
    <definedName name="cpa">'Calcoli'!#REF!</definedName>
    <definedName name="Crr2">#REF!</definedName>
    <definedName name="Crr3">#REF!</definedName>
    <definedName name="Crr4">#REF!</definedName>
    <definedName name="cvn">'Calcoli'!#REF!</definedName>
    <definedName name="cvo">'Calcoli'!#REF!</definedName>
    <definedName name="D">'Calcoli'!$E$2</definedName>
    <definedName name="d_1">'Calcoli'!$B$9</definedName>
    <definedName name="d_2">'Calcoli'!$B$10</definedName>
    <definedName name="dd">'Calcoli'!$B$31</definedName>
    <definedName name="Deltap">'Calcoli'!#REF!</definedName>
    <definedName name="DeltaV">'Calcoli'!#REF!</definedName>
    <definedName name="Diam">'Calcoli'!#REF!</definedName>
    <definedName name="Diam1">'Calcoli'!#REF!</definedName>
    <definedName name="Diam2">'Calcoli'!#REF!</definedName>
    <definedName name="Dp">'Calcoli'!#REF!</definedName>
    <definedName name="Dt">'Calcoli'!#REF!</definedName>
    <definedName name="E">'Calcoli'!$E$3</definedName>
    <definedName name="EF">'Calcoli'!$B$5</definedName>
    <definedName name="F">'Calcoli'!$E$4</definedName>
    <definedName name="ff">'Calcoli'!#REF!</definedName>
    <definedName name="freq">'Calcoli'!#REF!</definedName>
    <definedName name="hconv">'Calcoli'!#REF!</definedName>
    <definedName name="Ktot">'Calcoli'!#REF!</definedName>
    <definedName name="L">'Calcoli'!#REF!</definedName>
    <definedName name="Lam1">#REF!</definedName>
    <definedName name="Lam2">#REF!</definedName>
    <definedName name="Lam3">#REF!</definedName>
    <definedName name="Lam4">#REF!</definedName>
    <definedName name="Lam5">#REF!</definedName>
    <definedName name="Lam6">#REF!</definedName>
    <definedName name="lambda1">'Calcoli'!#REF!</definedName>
    <definedName name="lambda2">'Calcoli'!#REF!</definedName>
    <definedName name="lambda3">'Calcoli'!#REF!</definedName>
    <definedName name="Ldir">'Calcoli'!$B$35</definedName>
    <definedName name="Learly">'Calcoli'!$B$37</definedName>
    <definedName name="Lep">'Calcoli'!#REF!</definedName>
    <definedName name="Leq">'Calcoli'!#REF!</definedName>
    <definedName name="LL1">'Calcoli'!#REF!</definedName>
    <definedName name="Llate">'Calcoli'!$B$38</definedName>
    <definedName name="Lp">'Calcoli'!#REF!</definedName>
    <definedName name="Lp1">'Calcoli'!#REF!</definedName>
    <definedName name="Lp2">'Calcoli'!#REF!</definedName>
    <definedName name="LProsa">'Calcoli'!#REF!</definedName>
    <definedName name="Lriv">'Calcoli'!$B$36</definedName>
    <definedName name="Lw">'Calcoli'!$B$30</definedName>
    <definedName name="Lw1m">#REF!</definedName>
    <definedName name="Ma">'Calcoli'!#REF!</definedName>
    <definedName name="MA1">'Calcoli'!#REF!</definedName>
    <definedName name="MA2">'Calcoli'!#REF!</definedName>
    <definedName name="Mavio">'Calcoli'!#REF!</definedName>
    <definedName name="Mn">'Calcoli'!#REF!</definedName>
    <definedName name="Mo">'Calcoli'!#REF!</definedName>
    <definedName name="Mtot">'Calcoli'!#REF!</definedName>
    <definedName name="mu">'Calcoli'!#REF!</definedName>
    <definedName name="Ni1">#REF!</definedName>
    <definedName name="Ni2">#REF!</definedName>
    <definedName name="Ni3">#REF!</definedName>
    <definedName name="Ni4">#REF!</definedName>
    <definedName name="Ni5">#REF!</definedName>
    <definedName name="Ni6">#REF!</definedName>
    <definedName name="Niacqua">'Calcoli'!#REF!</definedName>
    <definedName name="niaria">#REF!</definedName>
    <definedName name="Nices">#REF!</definedName>
    <definedName name="Nseats">'Calcoli'!#REF!</definedName>
    <definedName name="p">'Calcoli'!#REF!</definedName>
    <definedName name="Phi1">'Calcoli'!#REF!</definedName>
    <definedName name="Phi2">'Calcoli'!#REF!</definedName>
    <definedName name="Phifin">'Calcoli'!#REF!</definedName>
    <definedName name="Pn">'Calcoli'!#REF!</definedName>
    <definedName name="Po">'Calcoli'!#REF!</definedName>
    <definedName name="Portata">'Calcoli'!#REF!</definedName>
    <definedName name="Pr1">#REF!</definedName>
    <definedName name="Pr2">#REF!</definedName>
    <definedName name="Pr3">#REF!</definedName>
    <definedName name="Pr4">#REF!</definedName>
    <definedName name="Pr5">#REF!</definedName>
    <definedName name="Pr6">#REF!</definedName>
    <definedName name="Ps1">#REF!</definedName>
    <definedName name="Ps2">#REF!</definedName>
    <definedName name="Psfin">#REF!</definedName>
    <definedName name="Q">'Calcoli'!#REF!</definedName>
    <definedName name="Qm">'Calcoli'!#REF!</definedName>
    <definedName name="Qscamb">'Calcoli'!#REF!</definedName>
    <definedName name="Raria">'Calcoli'!#REF!</definedName>
    <definedName name="Re1">'Calcoli'!#REF!</definedName>
    <definedName name="Re2">'Calcoli'!#REF!</definedName>
    <definedName name="Re3">'Calcoli'!#REF!</definedName>
    <definedName name="Re4">'Calcoli'!#REF!</definedName>
    <definedName name="Re5">'Calcoli'!#REF!</definedName>
    <definedName name="rho">'Calcoli'!#REF!</definedName>
    <definedName name="Rhoa">'Calcoli'!#REF!</definedName>
    <definedName name="RhoL">'Calcoli'!#REF!</definedName>
    <definedName name="RhoS">'Calcoli'!#REF!</definedName>
    <definedName name="rr">'Calcoli'!#REF!</definedName>
    <definedName name="rrrr">'[1]Calcoli'!$G$29</definedName>
    <definedName name="RT1">'Calcoli'!#REF!</definedName>
    <definedName name="RT2">'Calcoli'!#REF!</definedName>
    <definedName name="Rtot">'Calcoli'!#REF!</definedName>
    <definedName name="S">'Calcoli'!$B$21</definedName>
    <definedName name="schj">#REF!</definedName>
    <definedName name="Sdiv">'Calcoli'!#REF!</definedName>
    <definedName name="sigma">'Calcoli'!#REF!</definedName>
    <definedName name="spess1">'Calcoli'!#REF!</definedName>
    <definedName name="spess2">'Calcoli'!#REF!</definedName>
    <definedName name="spess3">'Calcoli'!#REF!</definedName>
    <definedName name="T">'Calcoli'!#REF!</definedName>
    <definedName name="T_1">'Calcoli'!$B$20</definedName>
    <definedName name="T_2">'Calcoli'!$B$22</definedName>
    <definedName name="Ta">'Calcoli'!#REF!</definedName>
    <definedName name="Tar">'Calcoli'!#REF!</definedName>
    <definedName name="Taria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'Calcoli'!#REF!</definedName>
    <definedName name="Titolo1">'Calcoli'!#REF!</definedName>
    <definedName name="Tmed1">'Calcoli'!#REF!</definedName>
    <definedName name="Tmed2">'Calcoli'!#REF!</definedName>
    <definedName name="Tmed3">'Calcoli'!#REF!</definedName>
    <definedName name="Tmed4">'Calcoli'!#REF!</definedName>
    <definedName name="Tmed5">'Calcoli'!#REF!</definedName>
    <definedName name="Tmed6">'Calcoli'!#REF!</definedName>
    <definedName name="Tn">'Calcoli'!#REF!</definedName>
    <definedName name="To">'Calcoli'!#REF!</definedName>
    <definedName name="Tout">'Calcoli'!#REF!</definedName>
    <definedName name="Tp">'Calcoli'!#REF!</definedName>
    <definedName name="TT">'Calcoli'!$B$33</definedName>
    <definedName name="TT1">'Calcoli'!#REF!</definedName>
    <definedName name="TT2">'Calcoli'!#REF!</definedName>
    <definedName name="Ua">'Calcoli'!#REF!</definedName>
    <definedName name="Ufin">'Calcoli'!#REF!</definedName>
    <definedName name="UU1">'Calcoli'!#REF!</definedName>
    <definedName name="UU2">'Calcoli'!#REF!</definedName>
    <definedName name="UU3">'Calcoli'!#REF!</definedName>
    <definedName name="UU4">'Calcoli'!#REF!</definedName>
    <definedName name="UU5">'Calcoli'!#REF!</definedName>
    <definedName name="V">'Calcoli'!$B$19</definedName>
    <definedName name="Vfin">'Calcoli'!#REF!</definedName>
    <definedName name="Vn">'Calcoli'!#REF!</definedName>
    <definedName name="Vo">'Calcoli'!#REF!</definedName>
    <definedName name="Vol">'Calcoli'!#REF!</definedName>
    <definedName name="Vol2">'Calcoli'!#REF!</definedName>
    <definedName name="VV">'Calcoli'!$B$32</definedName>
    <definedName name="W">'Calcoli'!$B$11</definedName>
    <definedName name="XX">'Calcoli'!#REF!</definedName>
    <definedName name="xx1">'Calcoli'!#REF!</definedName>
    <definedName name="xx2">'Calcoli'!#REF!</definedName>
    <definedName name="XXX1">'Calcoli'!#REF!</definedName>
  </definedNames>
  <calcPr fullCalcOnLoad="1"/>
</workbook>
</file>

<file path=xl/sharedStrings.xml><?xml version="1.0" encoding="utf-8"?>
<sst xmlns="http://schemas.openxmlformats.org/spreadsheetml/2006/main" count="104" uniqueCount="60">
  <si>
    <t>Matricola</t>
  </si>
  <si>
    <t>EF=</t>
  </si>
  <si>
    <t>1° Esercizio</t>
  </si>
  <si>
    <t>2° Esercizio</t>
  </si>
  <si>
    <t>3° Esercizio</t>
  </si>
  <si>
    <t>m</t>
  </si>
  <si>
    <t>MIN</t>
  </si>
  <si>
    <t>MAX</t>
  </si>
  <si>
    <t>Unità</t>
  </si>
  <si>
    <t>Risultato</t>
  </si>
  <si>
    <t>dB</t>
  </si>
  <si>
    <t>Simbolo</t>
  </si>
  <si>
    <t>S =</t>
  </si>
  <si>
    <t>V =</t>
  </si>
  <si>
    <t>Alfa =</t>
  </si>
  <si>
    <t>s</t>
  </si>
  <si>
    <t>A1 =</t>
  </si>
  <si>
    <t>m2</t>
  </si>
  <si>
    <t>d =</t>
  </si>
  <si>
    <t>B =</t>
  </si>
  <si>
    <t>m3</t>
  </si>
  <si>
    <t>Applied Acoustics</t>
  </si>
  <si>
    <t>d1 =</t>
  </si>
  <si>
    <t>d2 =</t>
  </si>
  <si>
    <t>W</t>
  </si>
  <si>
    <t>W =</t>
  </si>
  <si>
    <t>Lp1 =</t>
  </si>
  <si>
    <t>Lpmax =</t>
  </si>
  <si>
    <t>Lpmin =</t>
  </si>
  <si>
    <t>Lp2 =</t>
  </si>
  <si>
    <t>Esercizio 1</t>
  </si>
  <si>
    <t>Esercizio 2</t>
  </si>
  <si>
    <t>T1 =</t>
  </si>
  <si>
    <t>T2 =</t>
  </si>
  <si>
    <t>A2 =</t>
  </si>
  <si>
    <t>Ax =</t>
  </si>
  <si>
    <t>Delta L =</t>
  </si>
  <si>
    <t>DeltaL =</t>
  </si>
  <si>
    <t>Lw =</t>
  </si>
  <si>
    <t>T =</t>
  </si>
  <si>
    <t>Ldir =</t>
  </si>
  <si>
    <t>Lriv =</t>
  </si>
  <si>
    <t>A =</t>
  </si>
  <si>
    <t>Learly =</t>
  </si>
  <si>
    <t>Llate =</t>
  </si>
  <si>
    <t>C50 =</t>
  </si>
  <si>
    <t>Esercizio 3</t>
  </si>
  <si>
    <t>13/02/2015</t>
  </si>
  <si>
    <t>f (Hz)</t>
  </si>
  <si>
    <t>SPL (dB)</t>
  </si>
  <si>
    <t>Lpmax</t>
  </si>
  <si>
    <t>Lpmin</t>
  </si>
  <si>
    <t>Late</t>
  </si>
  <si>
    <t xml:space="preserve">Early  </t>
  </si>
  <si>
    <t xml:space="preserve">     0</t>
  </si>
  <si>
    <t>time (ms)</t>
  </si>
  <si>
    <t>C=</t>
  </si>
  <si>
    <t>D =</t>
  </si>
  <si>
    <t>E =</t>
  </si>
  <si>
    <t>F =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</si>
</sst>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49" fillId="0" borderId="0" xfId="0" applyFont="1" applyAlignment="1">
      <alignment/>
    </xf>
    <xf numFmtId="0" fontId="1" fillId="0" borderId="0" xfId="0" applyFont="1" applyAlignment="1">
      <alignment horizontal="left"/>
    </xf>
    <xf numFmtId="0" fontId="49" fillId="0" borderId="0" xfId="0" applyFont="1" applyAlignment="1" quotePrefix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 quotePrefix="1">
      <alignment horizontal="left"/>
    </xf>
    <xf numFmtId="0" fontId="52" fillId="0" borderId="0" xfId="0" applyFont="1" applyAlignment="1">
      <alignment/>
    </xf>
    <xf numFmtId="2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2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48" fillId="0" borderId="0" xfId="0" applyFont="1" applyAlignment="1">
      <alignment horizontal="right"/>
    </xf>
    <xf numFmtId="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56" fillId="0" borderId="0" xfId="0" applyFont="1" applyAlignment="1">
      <alignment/>
    </xf>
    <xf numFmtId="2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15</xdr:row>
      <xdr:rowOff>0</xdr:rowOff>
    </xdr:from>
    <xdr:to>
      <xdr:col>6</xdr:col>
      <xdr:colOff>590550</xdr:colOff>
      <xdr:row>15</xdr:row>
      <xdr:rowOff>0</xdr:rowOff>
    </xdr:to>
    <xdr:sp>
      <xdr:nvSpPr>
        <xdr:cNvPr id="1" name="Straight Arrow Connector 2"/>
        <xdr:cNvSpPr>
          <a:spLocks/>
        </xdr:cNvSpPr>
      </xdr:nvSpPr>
      <xdr:spPr>
        <a:xfrm>
          <a:off x="2686050" y="2428875"/>
          <a:ext cx="2381250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7</xdr:row>
      <xdr:rowOff>47625</xdr:rowOff>
    </xdr:from>
    <xdr:to>
      <xdr:col>3</xdr:col>
      <xdr:colOff>523875</xdr:colOff>
      <xdr:row>15</xdr:row>
      <xdr:rowOff>0</xdr:rowOff>
    </xdr:to>
    <xdr:sp>
      <xdr:nvSpPr>
        <xdr:cNvPr id="2" name="Straight Arrow Connector 4"/>
        <xdr:cNvSpPr>
          <a:spLocks/>
        </xdr:cNvSpPr>
      </xdr:nvSpPr>
      <xdr:spPr>
        <a:xfrm flipV="1">
          <a:off x="2686050" y="1181100"/>
          <a:ext cx="0" cy="12477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9</xdr:row>
      <xdr:rowOff>85725</xdr:rowOff>
    </xdr:from>
    <xdr:to>
      <xdr:col>4</xdr:col>
      <xdr:colOff>514350</xdr:colOff>
      <xdr:row>12</xdr:row>
      <xdr:rowOff>95250</xdr:rowOff>
    </xdr:to>
    <xdr:sp>
      <xdr:nvSpPr>
        <xdr:cNvPr id="3" name="Freeform 5"/>
        <xdr:cNvSpPr>
          <a:spLocks/>
        </xdr:cNvSpPr>
      </xdr:nvSpPr>
      <xdr:spPr>
        <a:xfrm>
          <a:off x="2686050" y="1543050"/>
          <a:ext cx="695325" cy="495300"/>
        </a:xfrm>
        <a:custGeom>
          <a:pathLst>
            <a:path h="464899" w="712470">
              <a:moveTo>
                <a:pt x="0" y="461089"/>
              </a:moveTo>
              <a:cubicBezTo>
                <a:pt x="15875" y="416004"/>
                <a:pt x="33020" y="374094"/>
                <a:pt x="64770" y="312499"/>
              </a:cubicBezTo>
              <a:cubicBezTo>
                <a:pt x="96520" y="250904"/>
                <a:pt x="140970" y="143589"/>
                <a:pt x="190500" y="91519"/>
              </a:cubicBezTo>
              <a:cubicBezTo>
                <a:pt x="240030" y="39449"/>
                <a:pt x="307975" y="1984"/>
                <a:pt x="361950" y="79"/>
              </a:cubicBezTo>
              <a:cubicBezTo>
                <a:pt x="415925" y="-1826"/>
                <a:pt x="466090" y="30559"/>
                <a:pt x="514350" y="80089"/>
              </a:cubicBezTo>
              <a:cubicBezTo>
                <a:pt x="562610" y="129619"/>
                <a:pt x="618490" y="233124"/>
                <a:pt x="651510" y="297259"/>
              </a:cubicBezTo>
              <a:cubicBezTo>
                <a:pt x="684530" y="361394"/>
                <a:pt x="690880" y="426164"/>
                <a:pt x="712470" y="464899"/>
              </a:cubicBezTo>
            </a:path>
          </a:pathLst>
        </a:custGeom>
        <a:noFill/>
        <a:ln w="12700" cmpd="sng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95250</xdr:rowOff>
    </xdr:from>
    <xdr:to>
      <xdr:col>5</xdr:col>
      <xdr:colOff>352425</xdr:colOff>
      <xdr:row>12</xdr:row>
      <xdr:rowOff>104775</xdr:rowOff>
    </xdr:to>
    <xdr:sp>
      <xdr:nvSpPr>
        <xdr:cNvPr id="4" name="Freeform 7"/>
        <xdr:cNvSpPr>
          <a:spLocks/>
        </xdr:cNvSpPr>
      </xdr:nvSpPr>
      <xdr:spPr>
        <a:xfrm>
          <a:off x="3381375" y="1552575"/>
          <a:ext cx="762000" cy="495300"/>
        </a:xfrm>
        <a:custGeom>
          <a:pathLst>
            <a:path h="464899" w="712470">
              <a:moveTo>
                <a:pt x="0" y="461089"/>
              </a:moveTo>
              <a:cubicBezTo>
                <a:pt x="15875" y="416004"/>
                <a:pt x="33020" y="374094"/>
                <a:pt x="64770" y="312499"/>
              </a:cubicBezTo>
              <a:cubicBezTo>
                <a:pt x="96520" y="250904"/>
                <a:pt x="140970" y="143589"/>
                <a:pt x="190500" y="91519"/>
              </a:cubicBezTo>
              <a:cubicBezTo>
                <a:pt x="240030" y="39449"/>
                <a:pt x="307975" y="1984"/>
                <a:pt x="361950" y="79"/>
              </a:cubicBezTo>
              <a:cubicBezTo>
                <a:pt x="415925" y="-1826"/>
                <a:pt x="466090" y="30559"/>
                <a:pt x="514350" y="80089"/>
              </a:cubicBezTo>
              <a:cubicBezTo>
                <a:pt x="562610" y="129619"/>
                <a:pt x="618490" y="233124"/>
                <a:pt x="651510" y="297259"/>
              </a:cubicBezTo>
              <a:cubicBezTo>
                <a:pt x="684530" y="361394"/>
                <a:pt x="690880" y="426164"/>
                <a:pt x="712470" y="464899"/>
              </a:cubicBezTo>
            </a:path>
          </a:pathLst>
        </a:custGeom>
        <a:noFill/>
        <a:ln w="12700" cmpd="sng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95250</xdr:rowOff>
    </xdr:from>
    <xdr:to>
      <xdr:col>6</xdr:col>
      <xdr:colOff>361950</xdr:colOff>
      <xdr:row>12</xdr:row>
      <xdr:rowOff>95250</xdr:rowOff>
    </xdr:to>
    <xdr:sp>
      <xdr:nvSpPr>
        <xdr:cNvPr id="5" name="Freeform 8"/>
        <xdr:cNvSpPr>
          <a:spLocks/>
        </xdr:cNvSpPr>
      </xdr:nvSpPr>
      <xdr:spPr>
        <a:xfrm>
          <a:off x="4143375" y="1552575"/>
          <a:ext cx="695325" cy="485775"/>
        </a:xfrm>
        <a:custGeom>
          <a:pathLst>
            <a:path h="464899" w="712470">
              <a:moveTo>
                <a:pt x="0" y="461089"/>
              </a:moveTo>
              <a:cubicBezTo>
                <a:pt x="15875" y="416004"/>
                <a:pt x="33020" y="374094"/>
                <a:pt x="64770" y="312499"/>
              </a:cubicBezTo>
              <a:cubicBezTo>
                <a:pt x="96520" y="250904"/>
                <a:pt x="140970" y="143589"/>
                <a:pt x="190500" y="91519"/>
              </a:cubicBezTo>
              <a:cubicBezTo>
                <a:pt x="240030" y="39449"/>
                <a:pt x="307975" y="1984"/>
                <a:pt x="361950" y="79"/>
              </a:cubicBezTo>
              <a:cubicBezTo>
                <a:pt x="415925" y="-1826"/>
                <a:pt x="466090" y="30559"/>
                <a:pt x="514350" y="80089"/>
              </a:cubicBezTo>
              <a:cubicBezTo>
                <a:pt x="562610" y="129619"/>
                <a:pt x="618490" y="233124"/>
                <a:pt x="651510" y="297259"/>
              </a:cubicBezTo>
              <a:cubicBezTo>
                <a:pt x="684530" y="361394"/>
                <a:pt x="690880" y="426164"/>
                <a:pt x="712470" y="464899"/>
              </a:cubicBezTo>
            </a:path>
          </a:pathLst>
        </a:custGeom>
        <a:noFill/>
        <a:ln w="12700" cmpd="sng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9</xdr:row>
      <xdr:rowOff>85725</xdr:rowOff>
    </xdr:from>
    <xdr:to>
      <xdr:col>6</xdr:col>
      <xdr:colOff>466725</xdr:colOff>
      <xdr:row>9</xdr:row>
      <xdr:rowOff>85725</xdr:rowOff>
    </xdr:to>
    <xdr:sp>
      <xdr:nvSpPr>
        <xdr:cNvPr id="6" name="Straight Connector 9"/>
        <xdr:cNvSpPr>
          <a:spLocks/>
        </xdr:cNvSpPr>
      </xdr:nvSpPr>
      <xdr:spPr>
        <a:xfrm>
          <a:off x="2686050" y="1543050"/>
          <a:ext cx="2257425" cy="0"/>
        </a:xfrm>
        <a:prstGeom prst="line">
          <a:avLst/>
        </a:prstGeom>
        <a:noFill/>
        <a:ln w="63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12</xdr:row>
      <xdr:rowOff>95250</xdr:rowOff>
    </xdr:from>
    <xdr:to>
      <xdr:col>6</xdr:col>
      <xdr:colOff>476250</xdr:colOff>
      <xdr:row>12</xdr:row>
      <xdr:rowOff>95250</xdr:rowOff>
    </xdr:to>
    <xdr:sp>
      <xdr:nvSpPr>
        <xdr:cNvPr id="7" name="Straight Connector 11"/>
        <xdr:cNvSpPr>
          <a:spLocks/>
        </xdr:cNvSpPr>
      </xdr:nvSpPr>
      <xdr:spPr>
        <a:xfrm>
          <a:off x="2686050" y="2038350"/>
          <a:ext cx="2266950" cy="0"/>
        </a:xfrm>
        <a:prstGeom prst="line">
          <a:avLst/>
        </a:prstGeom>
        <a:noFill/>
        <a:ln w="6350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32</xdr:row>
      <xdr:rowOff>142875</xdr:rowOff>
    </xdr:from>
    <xdr:to>
      <xdr:col>5</xdr:col>
      <xdr:colOff>666750</xdr:colOff>
      <xdr:row>32</xdr:row>
      <xdr:rowOff>142875</xdr:rowOff>
    </xdr:to>
    <xdr:sp>
      <xdr:nvSpPr>
        <xdr:cNvPr id="8" name="Straight Arrow Connector 13"/>
        <xdr:cNvSpPr>
          <a:spLocks/>
        </xdr:cNvSpPr>
      </xdr:nvSpPr>
      <xdr:spPr>
        <a:xfrm>
          <a:off x="2066925" y="5324475"/>
          <a:ext cx="2390775" cy="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28</xdr:row>
      <xdr:rowOff>9525</xdr:rowOff>
    </xdr:from>
    <xdr:to>
      <xdr:col>2</xdr:col>
      <xdr:colOff>609600</xdr:colOff>
      <xdr:row>32</xdr:row>
      <xdr:rowOff>142875</xdr:rowOff>
    </xdr:to>
    <xdr:sp>
      <xdr:nvSpPr>
        <xdr:cNvPr id="9" name="Straight Arrow Connector 14"/>
        <xdr:cNvSpPr>
          <a:spLocks/>
        </xdr:cNvSpPr>
      </xdr:nvSpPr>
      <xdr:spPr>
        <a:xfrm flipH="1" flipV="1">
          <a:off x="2066925" y="4543425"/>
          <a:ext cx="0" cy="7810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29</xdr:row>
      <xdr:rowOff>95250</xdr:rowOff>
    </xdr:from>
    <xdr:to>
      <xdr:col>3</xdr:col>
      <xdr:colOff>209550</xdr:colOff>
      <xdr:row>32</xdr:row>
      <xdr:rowOff>142875</xdr:rowOff>
    </xdr:to>
    <xdr:sp>
      <xdr:nvSpPr>
        <xdr:cNvPr id="10" name="Straight Connector 17"/>
        <xdr:cNvSpPr>
          <a:spLocks/>
        </xdr:cNvSpPr>
      </xdr:nvSpPr>
      <xdr:spPr>
        <a:xfrm flipH="1">
          <a:off x="2371725" y="4791075"/>
          <a:ext cx="0" cy="533400"/>
        </a:xfrm>
        <a:prstGeom prst="line">
          <a:avLst/>
        </a:prstGeom>
        <a:noFill/>
        <a:ln w="25400" cmpd="sng">
          <a:solidFill>
            <a:srgbClr val="00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47625</xdr:rowOff>
    </xdr:from>
    <xdr:to>
      <xdr:col>3</xdr:col>
      <xdr:colOff>352425</xdr:colOff>
      <xdr:row>32</xdr:row>
      <xdr:rowOff>142875</xdr:rowOff>
    </xdr:to>
    <xdr:sp>
      <xdr:nvSpPr>
        <xdr:cNvPr id="11" name="Straight Connector 20"/>
        <xdr:cNvSpPr>
          <a:spLocks/>
        </xdr:cNvSpPr>
      </xdr:nvSpPr>
      <xdr:spPr>
        <a:xfrm>
          <a:off x="2514600" y="4905375"/>
          <a:ext cx="0" cy="419100"/>
        </a:xfrm>
        <a:prstGeom prst="line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30</xdr:row>
      <xdr:rowOff>104775</xdr:rowOff>
    </xdr:from>
    <xdr:to>
      <xdr:col>3</xdr:col>
      <xdr:colOff>590550</xdr:colOff>
      <xdr:row>32</xdr:row>
      <xdr:rowOff>142875</xdr:rowOff>
    </xdr:to>
    <xdr:sp>
      <xdr:nvSpPr>
        <xdr:cNvPr id="12" name="Straight Connector 22"/>
        <xdr:cNvSpPr>
          <a:spLocks/>
        </xdr:cNvSpPr>
      </xdr:nvSpPr>
      <xdr:spPr>
        <a:xfrm flipH="1">
          <a:off x="2752725" y="4962525"/>
          <a:ext cx="0" cy="361950"/>
        </a:xfrm>
        <a:prstGeom prst="line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30</xdr:row>
      <xdr:rowOff>95250</xdr:rowOff>
    </xdr:from>
    <xdr:to>
      <xdr:col>5</xdr:col>
      <xdr:colOff>561975</xdr:colOff>
      <xdr:row>32</xdr:row>
      <xdr:rowOff>142875</xdr:rowOff>
    </xdr:to>
    <xdr:sp>
      <xdr:nvSpPr>
        <xdr:cNvPr id="13" name="Right Triangle 23"/>
        <xdr:cNvSpPr>
          <a:spLocks/>
        </xdr:cNvSpPr>
      </xdr:nvSpPr>
      <xdr:spPr>
        <a:xfrm>
          <a:off x="3000375" y="4953000"/>
          <a:ext cx="1352550" cy="371475"/>
        </a:xfrm>
        <a:prstGeom prst="rtTriangle">
          <a:avLst/>
        </a:prstGeom>
        <a:solidFill>
          <a:srgbClr val="DBDBDB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29</xdr:row>
      <xdr:rowOff>38100</xdr:rowOff>
    </xdr:from>
    <xdr:to>
      <xdr:col>4</xdr:col>
      <xdr:colOff>66675</xdr:colOff>
      <xdr:row>29</xdr:row>
      <xdr:rowOff>85725</xdr:rowOff>
    </xdr:to>
    <xdr:sp>
      <xdr:nvSpPr>
        <xdr:cNvPr id="14" name="Right Brace 24"/>
        <xdr:cNvSpPr>
          <a:spLocks/>
        </xdr:cNvSpPr>
      </xdr:nvSpPr>
      <xdr:spPr>
        <a:xfrm rot="16200000">
          <a:off x="2352675" y="4733925"/>
          <a:ext cx="581025" cy="476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29</xdr:row>
      <xdr:rowOff>38100</xdr:rowOff>
    </xdr:from>
    <xdr:to>
      <xdr:col>5</xdr:col>
      <xdr:colOff>628650</xdr:colOff>
      <xdr:row>29</xdr:row>
      <xdr:rowOff>85725</xdr:rowOff>
    </xdr:to>
    <xdr:sp>
      <xdr:nvSpPr>
        <xdr:cNvPr id="15" name="Right Brace 27"/>
        <xdr:cNvSpPr>
          <a:spLocks/>
        </xdr:cNvSpPr>
      </xdr:nvSpPr>
      <xdr:spPr>
        <a:xfrm rot="16200000">
          <a:off x="2952750" y="4733925"/>
          <a:ext cx="1466850" cy="476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29</xdr:row>
      <xdr:rowOff>85725</xdr:rowOff>
    </xdr:from>
    <xdr:to>
      <xdr:col>3</xdr:col>
      <xdr:colOff>190500</xdr:colOff>
      <xdr:row>33</xdr:row>
      <xdr:rowOff>47625</xdr:rowOff>
    </xdr:to>
    <xdr:sp>
      <xdr:nvSpPr>
        <xdr:cNvPr id="16" name="Straight Connector 28"/>
        <xdr:cNvSpPr>
          <a:spLocks/>
        </xdr:cNvSpPr>
      </xdr:nvSpPr>
      <xdr:spPr>
        <a:xfrm flipH="1">
          <a:off x="2352675" y="4781550"/>
          <a:ext cx="0" cy="609600"/>
        </a:xfrm>
        <a:prstGeom prst="line">
          <a:avLst/>
        </a:prstGeom>
        <a:noFill/>
        <a:ln w="63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66675</xdr:rowOff>
    </xdr:from>
    <xdr:to>
      <xdr:col>4</xdr:col>
      <xdr:colOff>76200</xdr:colOff>
      <xdr:row>33</xdr:row>
      <xdr:rowOff>28575</xdr:rowOff>
    </xdr:to>
    <xdr:sp>
      <xdr:nvSpPr>
        <xdr:cNvPr id="17" name="Straight Connector 32"/>
        <xdr:cNvSpPr>
          <a:spLocks/>
        </xdr:cNvSpPr>
      </xdr:nvSpPr>
      <xdr:spPr>
        <a:xfrm flipH="1">
          <a:off x="2933700" y="4762500"/>
          <a:ext cx="9525" cy="609600"/>
        </a:xfrm>
        <a:prstGeom prst="line">
          <a:avLst/>
        </a:prstGeom>
        <a:noFill/>
        <a:ln w="63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19050</xdr:rowOff>
    </xdr:from>
    <xdr:to>
      <xdr:col>5</xdr:col>
      <xdr:colOff>666750</xdr:colOff>
      <xdr:row>25</xdr:row>
      <xdr:rowOff>142875</xdr:rowOff>
    </xdr:to>
    <xdr:sp>
      <xdr:nvSpPr>
        <xdr:cNvPr id="18" name="Rectangle 31"/>
        <xdr:cNvSpPr>
          <a:spLocks/>
        </xdr:cNvSpPr>
      </xdr:nvSpPr>
      <xdr:spPr>
        <a:xfrm>
          <a:off x="2171700" y="2933700"/>
          <a:ext cx="2286000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25</xdr:row>
      <xdr:rowOff>85725</xdr:rowOff>
    </xdr:from>
    <xdr:to>
      <xdr:col>5</xdr:col>
      <xdr:colOff>152400</xdr:colOff>
      <xdr:row>25</xdr:row>
      <xdr:rowOff>142875</xdr:rowOff>
    </xdr:to>
    <xdr:sp>
      <xdr:nvSpPr>
        <xdr:cNvPr id="19" name="Rectangle 35"/>
        <xdr:cNvSpPr>
          <a:spLocks/>
        </xdr:cNvSpPr>
      </xdr:nvSpPr>
      <xdr:spPr>
        <a:xfrm>
          <a:off x="2714625" y="4133850"/>
          <a:ext cx="1228725" cy="47625"/>
        </a:xfrm>
        <a:prstGeom prst="rect">
          <a:avLst/>
        </a:prstGeom>
        <a:solidFill>
          <a:srgbClr val="FFFF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38100</xdr:rowOff>
    </xdr:from>
    <xdr:to>
      <xdr:col>5</xdr:col>
      <xdr:colOff>581025</xdr:colOff>
      <xdr:row>20</xdr:row>
      <xdr:rowOff>9525</xdr:rowOff>
    </xdr:to>
    <xdr:sp>
      <xdr:nvSpPr>
        <xdr:cNvPr id="20" name="TextBox 33"/>
        <xdr:cNvSpPr txBox="1">
          <a:spLocks noChangeArrowheads="1"/>
        </xdr:cNvSpPr>
      </xdr:nvSpPr>
      <xdr:spPr>
        <a:xfrm>
          <a:off x="2181225" y="2952750"/>
          <a:ext cx="21907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V=256m3, T1=6.6s, T2=2.4s</a:t>
          </a:r>
        </a:p>
      </xdr:txBody>
    </xdr:sp>
    <xdr:clientData/>
  </xdr:twoCellAnchor>
  <xdr:twoCellAnchor>
    <xdr:from>
      <xdr:col>3</xdr:col>
      <xdr:colOff>561975</xdr:colOff>
      <xdr:row>24</xdr:row>
      <xdr:rowOff>85725</xdr:rowOff>
    </xdr:from>
    <xdr:to>
      <xdr:col>5</xdr:col>
      <xdr:colOff>152400</xdr:colOff>
      <xdr:row>25</xdr:row>
      <xdr:rowOff>57150</xdr:rowOff>
    </xdr:to>
    <xdr:sp>
      <xdr:nvSpPr>
        <xdr:cNvPr id="21" name="TextBox 38"/>
        <xdr:cNvSpPr txBox="1">
          <a:spLocks noChangeArrowheads="1"/>
        </xdr:cNvSpPr>
      </xdr:nvSpPr>
      <xdr:spPr>
        <a:xfrm>
          <a:off x="2724150" y="3971925"/>
          <a:ext cx="12192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S=14 m2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9%20-%20Esame%20di%20Fisica%20Tecnica%20del%207%20luglio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1">
        <row r="29">
          <cell r="G29">
            <v>19230.76923076923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200" zoomScaleNormal="200" zoomScalePageLayoutView="0" workbookViewId="0" topLeftCell="A1">
      <selection activeCell="A1" sqref="A1"/>
    </sheetView>
  </sheetViews>
  <sheetFormatPr defaultColWidth="9.140625" defaultRowHeight="12.75"/>
  <cols>
    <col min="1" max="1" width="12.57421875" style="3" customWidth="1"/>
    <col min="2" max="2" width="9.57421875" style="0" bestFit="1" customWidth="1"/>
    <col min="3" max="3" width="8.8515625" style="1" customWidth="1"/>
    <col min="4" max="4" width="12.00390625" style="0" customWidth="1"/>
    <col min="5" max="5" width="12.421875" style="0" customWidth="1"/>
  </cols>
  <sheetData>
    <row r="1" spans="1:2" ht="12.75">
      <c r="A1" s="17" t="s">
        <v>47</v>
      </c>
      <c r="B1" s="15" t="s">
        <v>21</v>
      </c>
    </row>
    <row r="3" spans="1:2" ht="12.75">
      <c r="A3" s="3" t="s">
        <v>0</v>
      </c>
      <c r="B3" s="7">
        <v>254915</v>
      </c>
    </row>
    <row r="5" ht="12.75">
      <c r="A5" s="16" t="s">
        <v>30</v>
      </c>
    </row>
    <row r="6" spans="1:5" ht="12.75">
      <c r="A6" t="s">
        <v>11</v>
      </c>
      <c r="B6" s="1" t="s">
        <v>9</v>
      </c>
      <c r="C6" t="s">
        <v>8</v>
      </c>
      <c r="D6" s="3" t="s">
        <v>6</v>
      </c>
      <c r="E6" s="3" t="s">
        <v>7</v>
      </c>
    </row>
    <row r="7" spans="1:5" ht="12.75">
      <c r="A7" s="10" t="s">
        <v>26</v>
      </c>
      <c r="B7" s="4">
        <f>Calcoli!B12</f>
        <v>79</v>
      </c>
      <c r="C7" s="2" t="s">
        <v>10</v>
      </c>
      <c r="D7" s="1">
        <f>B7-0.5</f>
        <v>78.5</v>
      </c>
      <c r="E7" s="1">
        <f>B7+0.5</f>
        <v>79.5</v>
      </c>
    </row>
    <row r="8" spans="1:5" ht="12.75">
      <c r="A8" s="10" t="s">
        <v>29</v>
      </c>
      <c r="B8" s="4">
        <f>Calcoli!B13</f>
        <v>74.39102157243452</v>
      </c>
      <c r="C8" s="2" t="s">
        <v>10</v>
      </c>
      <c r="D8" s="1">
        <f>B8-0.5</f>
        <v>73.89102157243452</v>
      </c>
      <c r="E8" s="1">
        <f>B8+0.5</f>
        <v>74.89102157243452</v>
      </c>
    </row>
    <row r="9" spans="1:5" ht="12.75">
      <c r="A9" s="10" t="s">
        <v>27</v>
      </c>
      <c r="B9" s="4">
        <f>Calcoli!B14</f>
        <v>83.01829685561428</v>
      </c>
      <c r="C9" s="2" t="s">
        <v>10</v>
      </c>
      <c r="D9" s="1">
        <f>B9-0.5</f>
        <v>82.51829685561428</v>
      </c>
      <c r="E9" s="1">
        <f>B9+0.5</f>
        <v>83.51829685561428</v>
      </c>
    </row>
    <row r="10" spans="1:5" ht="12.75">
      <c r="A10" s="10" t="s">
        <v>28</v>
      </c>
      <c r="B10" s="4">
        <f>Calcoli!B15</f>
        <v>71.29298237271966</v>
      </c>
      <c r="C10" s="2" t="s">
        <v>10</v>
      </c>
      <c r="D10" s="1">
        <f>B10-0.5</f>
        <v>70.79298237271966</v>
      </c>
      <c r="E10" s="1">
        <f>B10+0.5</f>
        <v>71.79298237271966</v>
      </c>
    </row>
    <row r="11" spans="2:5" ht="12.75">
      <c r="B11" s="5"/>
      <c r="D11" s="6"/>
      <c r="E11" s="6"/>
    </row>
    <row r="12" ht="12.75">
      <c r="A12" s="16" t="s">
        <v>31</v>
      </c>
    </row>
    <row r="13" spans="1:5" ht="12.75">
      <c r="A13" t="s">
        <v>11</v>
      </c>
      <c r="B13" s="1" t="s">
        <v>9</v>
      </c>
      <c r="C13" t="s">
        <v>8</v>
      </c>
      <c r="D13" s="3" t="s">
        <v>6</v>
      </c>
      <c r="E13" s="3" t="s">
        <v>7</v>
      </c>
    </row>
    <row r="14" spans="1:5" ht="12.75">
      <c r="A14" s="10" t="s">
        <v>14</v>
      </c>
      <c r="B14" s="13">
        <f>Calcoli!B26</f>
        <v>0.7757575757575756</v>
      </c>
      <c r="C14" s="13"/>
      <c r="D14" s="14">
        <f>B14-0.05</f>
        <v>0.7257575757575756</v>
      </c>
      <c r="E14" s="14">
        <f>B14+0.05</f>
        <v>0.8257575757575757</v>
      </c>
    </row>
    <row r="15" spans="1:5" ht="12.75">
      <c r="A15" s="10" t="s">
        <v>36</v>
      </c>
      <c r="B15" s="8">
        <f>Calcoli!B27</f>
        <v>4.393326938302627</v>
      </c>
      <c r="C15" s="2" t="s">
        <v>10</v>
      </c>
      <c r="D15" s="9">
        <f>B15-0.5</f>
        <v>3.8933269383026268</v>
      </c>
      <c r="E15" s="9">
        <f>B15+0.5</f>
        <v>4.893326938302627</v>
      </c>
    </row>
    <row r="17" ht="12.75">
      <c r="A17" s="11" t="s">
        <v>46</v>
      </c>
    </row>
    <row r="18" spans="1:5" ht="12.75">
      <c r="A18" t="s">
        <v>11</v>
      </c>
      <c r="B18" s="1" t="s">
        <v>9</v>
      </c>
      <c r="C18" t="s">
        <v>8</v>
      </c>
      <c r="D18" s="3" t="s">
        <v>6</v>
      </c>
      <c r="E18" s="3" t="s">
        <v>7</v>
      </c>
    </row>
    <row r="19" spans="1:5" ht="12.75">
      <c r="A19" s="10" t="s">
        <v>45</v>
      </c>
      <c r="B19" s="4">
        <f>Calcoli!B39</f>
        <v>-14.003384485388253</v>
      </c>
      <c r="C19" s="2" t="s">
        <v>10</v>
      </c>
      <c r="D19" s="9">
        <f>B19-0.5</f>
        <v>-14.503384485388253</v>
      </c>
      <c r="E19" s="9">
        <f>B19+0.5</f>
        <v>-13.503384485388253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="200" zoomScaleNormal="200" zoomScalePageLayoutView="0" workbookViewId="0" topLeftCell="A1">
      <selection activeCell="G22" sqref="G22"/>
    </sheetView>
  </sheetViews>
  <sheetFormatPr defaultColWidth="9.140625" defaultRowHeight="12.75"/>
  <cols>
    <col min="2" max="2" width="12.7109375" style="0" bestFit="1" customWidth="1"/>
    <col min="3" max="4" width="10.57421875" style="0" bestFit="1" customWidth="1"/>
    <col min="5" max="5" width="13.8515625" style="0" customWidth="1"/>
    <col min="6" max="6" width="10.28125" style="0" bestFit="1" customWidth="1"/>
    <col min="7" max="9" width="10.140625" style="0" bestFit="1" customWidth="1"/>
    <col min="14" max="14" width="12.28125" style="0" bestFit="1" customWidth="1"/>
    <col min="21" max="21" width="12.28125" style="0" bestFit="1" customWidth="1"/>
  </cols>
  <sheetData>
    <row r="1" spans="1:2" ht="12.75">
      <c r="A1" s="26" t="s">
        <v>0</v>
      </c>
      <c r="B1" s="26">
        <v>123456</v>
      </c>
    </row>
    <row r="2" spans="1:5" ht="12.75">
      <c r="A2" s="12" t="s">
        <v>42</v>
      </c>
      <c r="B2">
        <f>INT(B1/100000)</f>
        <v>1</v>
      </c>
      <c r="D2" s="12" t="s">
        <v>57</v>
      </c>
      <c r="E2">
        <f>INT((B1-B2*100000-B3*10000-B4*1000)/100)</f>
        <v>4</v>
      </c>
    </row>
    <row r="3" spans="1:5" ht="12.75">
      <c r="A3" s="12" t="s">
        <v>19</v>
      </c>
      <c r="B3">
        <f>INT((B1-B2*100000)/10000)</f>
        <v>2</v>
      </c>
      <c r="D3" s="12" t="s">
        <v>58</v>
      </c>
      <c r="E3">
        <f>INT((B1-B2*100000-B3*10000-B4*1000-E2*100)/10)</f>
        <v>5</v>
      </c>
    </row>
    <row r="4" spans="1:5" ht="12.75">
      <c r="A4" s="12" t="s">
        <v>56</v>
      </c>
      <c r="B4">
        <f>INT((B1-B2*100000-B3*10000)/1000)</f>
        <v>3</v>
      </c>
      <c r="D4" s="12" t="s">
        <v>59</v>
      </c>
      <c r="E4">
        <f>INT((B1-B2*100000-B3*10000-B4*1000-E2*100-E3*10))</f>
        <v>6</v>
      </c>
    </row>
    <row r="5" spans="1:2" ht="12.75">
      <c r="A5" t="s">
        <v>1</v>
      </c>
      <c r="B5">
        <f>E*10+F</f>
        <v>56</v>
      </c>
    </row>
    <row r="8" spans="1:4" ht="12.75">
      <c r="A8" s="2" t="s">
        <v>2</v>
      </c>
      <c r="D8" s="18" t="s">
        <v>49</v>
      </c>
    </row>
    <row r="9" spans="1:3" ht="12.75">
      <c r="A9" s="12" t="s">
        <v>22</v>
      </c>
      <c r="B9">
        <v>10</v>
      </c>
      <c r="C9" s="12" t="s">
        <v>5</v>
      </c>
    </row>
    <row r="10" spans="1:4" ht="12.75">
      <c r="A10" s="12" t="s">
        <v>23</v>
      </c>
      <c r="B10">
        <f>11+F</f>
        <v>17</v>
      </c>
      <c r="C10" s="12" t="s">
        <v>5</v>
      </c>
      <c r="D10" s="21" t="s">
        <v>50</v>
      </c>
    </row>
    <row r="11" spans="1:4" ht="12.75">
      <c r="A11" s="12" t="s">
        <v>25</v>
      </c>
      <c r="B11">
        <v>0.1</v>
      </c>
      <c r="C11" s="12" t="s">
        <v>24</v>
      </c>
      <c r="D11" s="20"/>
    </row>
    <row r="12" spans="1:4" ht="12.75">
      <c r="A12" s="2" t="s">
        <v>26</v>
      </c>
      <c r="B12" s="8">
        <f>10*LOG10(W/0.000000000001)-11-20*LOG10(d_1)</f>
        <v>79</v>
      </c>
      <c r="C12" s="2" t="s">
        <v>10</v>
      </c>
      <c r="D12" s="20"/>
    </row>
    <row r="13" spans="1:4" ht="12.75">
      <c r="A13" s="2" t="s">
        <v>29</v>
      </c>
      <c r="B13" s="8">
        <f>10*LOG10(W/0.000000000001)-11-20*LOG10(d_2)</f>
        <v>74.39102157243452</v>
      </c>
      <c r="C13" s="2" t="s">
        <v>10</v>
      </c>
      <c r="D13" s="22" t="s">
        <v>51</v>
      </c>
    </row>
    <row r="14" spans="1:3" ht="12.75">
      <c r="A14" s="2" t="s">
        <v>27</v>
      </c>
      <c r="B14" s="8">
        <f>20*LOG10(10^(B12/20)+10^(B13/20))</f>
        <v>83.01829685561428</v>
      </c>
      <c r="C14" s="2" t="s">
        <v>10</v>
      </c>
    </row>
    <row r="15" spans="1:3" ht="12.75">
      <c r="A15" s="2" t="s">
        <v>28</v>
      </c>
      <c r="B15" s="8">
        <f>20*LOG10(10^(B12/20)-10^(B13/20))</f>
        <v>71.29298237271966</v>
      </c>
      <c r="C15" s="2" t="s">
        <v>10</v>
      </c>
    </row>
    <row r="16" ht="12.75">
      <c r="G16" s="19" t="s">
        <v>48</v>
      </c>
    </row>
    <row r="18" ht="12.75">
      <c r="A18" s="2" t="s">
        <v>3</v>
      </c>
    </row>
    <row r="19" spans="1:3" ht="12.75">
      <c r="A19" s="2" t="s">
        <v>13</v>
      </c>
      <c r="B19">
        <f>200+EF</f>
        <v>256</v>
      </c>
      <c r="C19" s="12" t="s">
        <v>20</v>
      </c>
    </row>
    <row r="20" spans="1:3" ht="12.75">
      <c r="A20" s="2" t="s">
        <v>32</v>
      </c>
      <c r="B20">
        <f>6+F/10</f>
        <v>6.6</v>
      </c>
      <c r="C20" s="12" t="s">
        <v>15</v>
      </c>
    </row>
    <row r="21" spans="1:3" ht="12.75">
      <c r="A21" s="2" t="s">
        <v>12</v>
      </c>
      <c r="B21">
        <f>10+D</f>
        <v>14</v>
      </c>
      <c r="C21" s="12" t="s">
        <v>17</v>
      </c>
    </row>
    <row r="22" spans="1:3" ht="12.75">
      <c r="A22" s="2" t="s">
        <v>33</v>
      </c>
      <c r="B22">
        <f>2+D/10</f>
        <v>2.4</v>
      </c>
      <c r="C22" s="12" t="s">
        <v>15</v>
      </c>
    </row>
    <row r="23" spans="1:3" ht="12.75">
      <c r="A23" s="2" t="s">
        <v>16</v>
      </c>
      <c r="B23">
        <f>0.16*V/T_1</f>
        <v>6.206060606060607</v>
      </c>
      <c r="C23" s="12" t="s">
        <v>17</v>
      </c>
    </row>
    <row r="24" spans="1:3" ht="12.75">
      <c r="A24" s="2" t="s">
        <v>34</v>
      </c>
      <c r="B24">
        <f>0.16*V/T_2</f>
        <v>17.066666666666666</v>
      </c>
      <c r="C24" s="12" t="s">
        <v>17</v>
      </c>
    </row>
    <row r="25" spans="1:3" ht="12.75">
      <c r="A25" s="2" t="s">
        <v>35</v>
      </c>
      <c r="B25">
        <f>B24-B23</f>
        <v>10.86060606060606</v>
      </c>
      <c r="C25" s="12" t="s">
        <v>17</v>
      </c>
    </row>
    <row r="26" spans="1:2" ht="12.75">
      <c r="A26" s="2" t="s">
        <v>14</v>
      </c>
      <c r="B26" s="13">
        <f>B25/S</f>
        <v>0.7757575757575756</v>
      </c>
    </row>
    <row r="27" spans="1:3" ht="12.75">
      <c r="A27" s="2" t="s">
        <v>37</v>
      </c>
      <c r="B27" s="8">
        <f>10*LOG10(T_1/T_2)</f>
        <v>4.393326938302627</v>
      </c>
      <c r="C27" s="2" t="s">
        <v>10</v>
      </c>
    </row>
    <row r="28" ht="12.75">
      <c r="D28" s="23"/>
    </row>
    <row r="29" spans="1:5" ht="12.75">
      <c r="A29" s="2" t="s">
        <v>4</v>
      </c>
      <c r="D29" s="38" t="s">
        <v>53</v>
      </c>
      <c r="E29" s="32" t="s">
        <v>52</v>
      </c>
    </row>
    <row r="30" spans="1:3" ht="12.75">
      <c r="A30" s="2" t="s">
        <v>38</v>
      </c>
      <c r="B30">
        <f>80+D</f>
        <v>84</v>
      </c>
      <c r="C30" s="12" t="s">
        <v>10</v>
      </c>
    </row>
    <row r="31" spans="1:3" ht="12.75">
      <c r="A31" s="2" t="s">
        <v>18</v>
      </c>
      <c r="B31">
        <f>5+F</f>
        <v>11</v>
      </c>
      <c r="C31" s="12" t="s">
        <v>5</v>
      </c>
    </row>
    <row r="32" spans="1:3" ht="12.75">
      <c r="A32" s="2" t="s">
        <v>13</v>
      </c>
      <c r="B32">
        <f>500+EF</f>
        <v>556</v>
      </c>
      <c r="C32" s="12" t="s">
        <v>17</v>
      </c>
    </row>
    <row r="33" spans="1:3" ht="12.75">
      <c r="A33" s="2" t="s">
        <v>39</v>
      </c>
      <c r="B33">
        <f>0.5+E/20</f>
        <v>0.75</v>
      </c>
      <c r="C33" s="12" t="s">
        <v>15</v>
      </c>
    </row>
    <row r="34" spans="1:6" ht="12.75">
      <c r="A34" s="2" t="s">
        <v>42</v>
      </c>
      <c r="B34" s="9">
        <f>0.16*VV/TT</f>
        <v>118.61333333333334</v>
      </c>
      <c r="C34" s="12" t="s">
        <v>17</v>
      </c>
      <c r="D34" s="25" t="s">
        <v>54</v>
      </c>
      <c r="E34" s="24">
        <v>50</v>
      </c>
      <c r="F34" s="19" t="s">
        <v>55</v>
      </c>
    </row>
    <row r="35" spans="1:3" ht="12.75">
      <c r="A35" s="26" t="s">
        <v>40</v>
      </c>
      <c r="B35" s="27">
        <f>Lw+10*LOG10(1/(4*PI()*dd^2))</f>
        <v>52.18004765661453</v>
      </c>
      <c r="C35" s="28" t="s">
        <v>10</v>
      </c>
    </row>
    <row r="36" spans="1:3" ht="12.75">
      <c r="A36" s="29" t="s">
        <v>41</v>
      </c>
      <c r="B36" s="30">
        <f>Lw+10*LOG10(4/AA)</f>
        <v>69.2792648048168</v>
      </c>
      <c r="C36" s="31" t="s">
        <v>10</v>
      </c>
    </row>
    <row r="37" spans="1:3" ht="12.75">
      <c r="A37" s="35" t="s">
        <v>43</v>
      </c>
      <c r="B37" s="36">
        <f>Ldir+10*LOG10(2)</f>
        <v>55.190347613254346</v>
      </c>
      <c r="C37" s="37" t="s">
        <v>10</v>
      </c>
    </row>
    <row r="38" spans="1:3" ht="12.75">
      <c r="A38" s="15" t="s">
        <v>44</v>
      </c>
      <c r="B38" s="33">
        <f>10*LOG10(10^(Lriv/10)-10^(Ldir/10))</f>
        <v>69.1937320986426</v>
      </c>
      <c r="C38" s="34" t="s">
        <v>10</v>
      </c>
    </row>
    <row r="39" spans="1:3" ht="12.75">
      <c r="A39" s="2" t="s">
        <v>45</v>
      </c>
      <c r="B39" s="8">
        <f>Learly-Llate</f>
        <v>-14.003384485388253</v>
      </c>
      <c r="C39" s="2" t="s">
        <v>10</v>
      </c>
    </row>
  </sheetData>
  <sheetProtection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1736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1999-01-28T08:12:29Z</dcterms:created>
  <dcterms:modified xsi:type="dcterms:W3CDTF">2015-02-14T14:30:30Z</dcterms:modified>
  <cp:category/>
  <cp:version/>
  <cp:contentType/>
  <cp:contentStatus/>
</cp:coreProperties>
</file>