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24" yWindow="96" windowWidth="11292" windowHeight="5988" activeTab="0"/>
  </bookViews>
  <sheets>
    <sheet name="Principale" sheetId="1" r:id="rId1"/>
    <sheet name="Calcoli" sheetId="2" r:id="rId2"/>
  </sheets>
  <externalReferences>
    <externalReference r:id="rId5"/>
  </externalReferences>
  <definedNames>
    <definedName name="A">'Calcoli'!$B$3</definedName>
    <definedName name="AB">'Calcoli'!$E$3</definedName>
    <definedName name="Alfa">'Calcoli'!$B$28</definedName>
    <definedName name="B">'Calcoli'!$B$4</definedName>
    <definedName name="CC">'Calcoli'!$B$5</definedName>
    <definedName name="CD">'Calcoli'!$E$4</definedName>
    <definedName name="Cir1">'Calcoli'!#REF!</definedName>
    <definedName name="Cir2">#REF!</definedName>
    <definedName name="Cir3">#REF!</definedName>
    <definedName name="Cir4">#REF!</definedName>
    <definedName name="Cir5">#REF!</definedName>
    <definedName name="Cir6">#REF!</definedName>
    <definedName name="cpa">'Calcoli'!#REF!</definedName>
    <definedName name="Crr2">#REF!</definedName>
    <definedName name="Crr3">#REF!</definedName>
    <definedName name="Crr4">#REF!</definedName>
    <definedName name="cvn">'Calcoli'!#REF!</definedName>
    <definedName name="cvo">'Calcoli'!#REF!</definedName>
    <definedName name="D">'Calcoli'!$B$6</definedName>
    <definedName name="DD">'Calcoli'!#REF!</definedName>
    <definedName name="Deltap">'Calcoli'!#REF!</definedName>
    <definedName name="DeltaV">'Calcoli'!#REF!</definedName>
    <definedName name="Diam">'Calcoli'!#REF!</definedName>
    <definedName name="Diam1">'Calcoli'!#REF!</definedName>
    <definedName name="Diam2">'Calcoli'!#REF!</definedName>
    <definedName name="Dp">'Calcoli'!#REF!</definedName>
    <definedName name="Dt">'Calcoli'!$B$19</definedName>
    <definedName name="E">'Calcoli'!$B$7</definedName>
    <definedName name="EF">'Calcoli'!$E$5</definedName>
    <definedName name="F">'Calcoli'!$B$8</definedName>
    <definedName name="ff">'Calcoli'!$E$11</definedName>
    <definedName name="freq">'Calcoli'!#REF!</definedName>
    <definedName name="hconv">'Calcoli'!#REF!</definedName>
    <definedName name="Ktot">'Calcoli'!#REF!</definedName>
    <definedName name="L">'Calcoli'!#REF!</definedName>
    <definedName name="Lam1">#REF!</definedName>
    <definedName name="Lam2">#REF!</definedName>
    <definedName name="Lam3">#REF!</definedName>
    <definedName name="Lam4">#REF!</definedName>
    <definedName name="Lam5">#REF!</definedName>
    <definedName name="Lam6">#REF!</definedName>
    <definedName name="lambda1">'Calcoli'!#REF!</definedName>
    <definedName name="lambda2">'Calcoli'!#REF!</definedName>
    <definedName name="lambda3">'Calcoli'!#REF!</definedName>
    <definedName name="Lep">'Calcoli'!#REF!</definedName>
    <definedName name="Leq">'Calcoli'!#REF!</definedName>
    <definedName name="LL1">'Calcoli'!#REF!</definedName>
    <definedName name="Lp">'Calcoli'!#REF!</definedName>
    <definedName name="Lp1">'Calcoli'!#REF!</definedName>
    <definedName name="Lp2">'Calcoli'!#REF!</definedName>
    <definedName name="LProsa">'Calcoli'!#REF!</definedName>
    <definedName name="Lw">#REF!</definedName>
    <definedName name="Lw1m">#REF!</definedName>
    <definedName name="Ma">'Calcoli'!#REF!</definedName>
    <definedName name="MA1">'Calcoli'!#REF!</definedName>
    <definedName name="MA2">'Calcoli'!#REF!</definedName>
    <definedName name="Mavio">'Calcoli'!#REF!</definedName>
    <definedName name="Mn">'Calcoli'!#REF!</definedName>
    <definedName name="Mo">'Calcoli'!#REF!</definedName>
    <definedName name="Mtot">'Calcoli'!#REF!</definedName>
    <definedName name="mu">'Calcoli'!#REF!</definedName>
    <definedName name="Ni1">#REF!</definedName>
    <definedName name="Ni2">#REF!</definedName>
    <definedName name="Ni3">#REF!</definedName>
    <definedName name="Ni4">#REF!</definedName>
    <definedName name="Ni5">#REF!</definedName>
    <definedName name="Ni6">#REF!</definedName>
    <definedName name="Niacqua">'Calcoli'!#REF!</definedName>
    <definedName name="niaria">#REF!</definedName>
    <definedName name="Nices">#REF!</definedName>
    <definedName name="Nseats">'Calcoli'!$B$33</definedName>
    <definedName name="p">'Calcoli'!$B$11</definedName>
    <definedName name="Phi1">'Calcoli'!#REF!</definedName>
    <definedName name="Phi2">'Calcoli'!#REF!</definedName>
    <definedName name="Phifin">'Calcoli'!#REF!</definedName>
    <definedName name="Pn">'Calcoli'!#REF!</definedName>
    <definedName name="Po">'Calcoli'!#REF!</definedName>
    <definedName name="Portata">'Calcoli'!#REF!</definedName>
    <definedName name="Pr1">#REF!</definedName>
    <definedName name="Pr2">#REF!</definedName>
    <definedName name="Pr3">#REF!</definedName>
    <definedName name="Pr4">#REF!</definedName>
    <definedName name="Pr5">#REF!</definedName>
    <definedName name="Pr6">#REF!</definedName>
    <definedName name="Ps1">#REF!</definedName>
    <definedName name="Ps2">#REF!</definedName>
    <definedName name="Psfin">#REF!</definedName>
    <definedName name="Q">'Calcoli'!#REF!</definedName>
    <definedName name="Qm">'Calcoli'!#REF!</definedName>
    <definedName name="Qscamb">'Calcoli'!#REF!</definedName>
    <definedName name="Raria">'Calcoli'!#REF!</definedName>
    <definedName name="Re1">'Calcoli'!#REF!</definedName>
    <definedName name="Re2">'Calcoli'!#REF!</definedName>
    <definedName name="Re3">'Calcoli'!#REF!</definedName>
    <definedName name="Re4">'Calcoli'!#REF!</definedName>
    <definedName name="Re5">'Calcoli'!#REF!</definedName>
    <definedName name="rho">'Calcoli'!#REF!</definedName>
    <definedName name="Rhoa">'Calcoli'!#REF!</definedName>
    <definedName name="RhoL">'Calcoli'!#REF!</definedName>
    <definedName name="RhoS">'Calcoli'!#REF!</definedName>
    <definedName name="rr">'Calcoli'!#REF!</definedName>
    <definedName name="rrrr">'[1]Calcoli'!$G$29</definedName>
    <definedName name="RT1">'Calcoli'!#REF!</definedName>
    <definedName name="RT2">'Calcoli'!#REF!</definedName>
    <definedName name="Rtot">'Calcoli'!#REF!</definedName>
    <definedName name="S">'Calcoli'!$E$26</definedName>
    <definedName name="schj">#REF!</definedName>
    <definedName name="Sdiv">'Calcoli'!#REF!</definedName>
    <definedName name="sigma">'Calcoli'!#REF!</definedName>
    <definedName name="spess1">'Calcoli'!#REF!</definedName>
    <definedName name="spess2">'Calcoli'!#REF!</definedName>
    <definedName name="spess3">'Calcoli'!#REF!</definedName>
    <definedName name="T">'Calcoli'!#REF!</definedName>
    <definedName name="Ta">'Calcoli'!#REF!</definedName>
    <definedName name="Tar">'Calcoli'!#REF!</definedName>
    <definedName name="Taria">'Calcoli'!#REF!</definedName>
    <definedName name="Tfin">'Calcoli'!#REF!</definedName>
    <definedName name="Tin">'Calcoli'!#REF!</definedName>
    <definedName name="Tinf">'Calcoli'!#REF!</definedName>
    <definedName name="Tiniz">'Calcoli'!#REF!</definedName>
    <definedName name="Tit1">'Calcoli'!#REF!</definedName>
    <definedName name="Titolo1">'Calcoli'!#REF!</definedName>
    <definedName name="Tmed1">'Calcoli'!#REF!</definedName>
    <definedName name="Tmed2">'Calcoli'!#REF!</definedName>
    <definedName name="Tmed3">'Calcoli'!#REF!</definedName>
    <definedName name="Tmed4">'Calcoli'!#REF!</definedName>
    <definedName name="Tmed5">'Calcoli'!#REF!</definedName>
    <definedName name="Tmed6">'Calcoli'!#REF!</definedName>
    <definedName name="Tn">'Calcoli'!#REF!</definedName>
    <definedName name="To">'Calcoli'!#REF!</definedName>
    <definedName name="Tout">'Calcoli'!#REF!</definedName>
    <definedName name="Tp">'Calcoli'!#REF!</definedName>
    <definedName name="TT1">'Calcoli'!#REF!</definedName>
    <definedName name="TT2">'Calcoli'!#REF!</definedName>
    <definedName name="Ua">'Calcoli'!#REF!</definedName>
    <definedName name="Ufin">'Calcoli'!#REF!</definedName>
    <definedName name="UU1">'Calcoli'!#REF!</definedName>
    <definedName name="UU2">'Calcoli'!#REF!</definedName>
    <definedName name="UU3">'Calcoli'!#REF!</definedName>
    <definedName name="UU4">'Calcoli'!#REF!</definedName>
    <definedName name="UU5">'Calcoli'!#REF!</definedName>
    <definedName name="V">'Calcoli'!$E$25</definedName>
    <definedName name="Vfin">'Calcoli'!#REF!</definedName>
    <definedName name="Vn">'Calcoli'!#REF!</definedName>
    <definedName name="Vo">'Calcoli'!#REF!</definedName>
    <definedName name="Vol">'Calcoli'!#REF!</definedName>
    <definedName name="Vol2">'Calcoli'!#REF!</definedName>
    <definedName name="W">'Calcoli'!#REF!</definedName>
    <definedName name="XX">'Calcoli'!#REF!</definedName>
    <definedName name="xx1">'Calcoli'!#REF!</definedName>
    <definedName name="xx2">'Calcoli'!#REF!</definedName>
    <definedName name="XXX1">'Calcoli'!#REF!</definedName>
  </definedNames>
  <calcPr fullCalcOnLoad="1"/>
</workbook>
</file>

<file path=xl/sharedStrings.xml><?xml version="1.0" encoding="utf-8"?>
<sst xmlns="http://schemas.openxmlformats.org/spreadsheetml/2006/main" count="70" uniqueCount="54">
  <si>
    <t>Matricola</t>
  </si>
  <si>
    <t>A</t>
  </si>
  <si>
    <t>B</t>
  </si>
  <si>
    <t>C</t>
  </si>
  <si>
    <t>D</t>
  </si>
  <si>
    <t>E</t>
  </si>
  <si>
    <t>F</t>
  </si>
  <si>
    <t>AB=</t>
  </si>
  <si>
    <t>CD=</t>
  </si>
  <si>
    <t>EF=</t>
  </si>
  <si>
    <t>1° Esercizio</t>
  </si>
  <si>
    <t>2° Esercizio</t>
  </si>
  <si>
    <t>3° Esercizio</t>
  </si>
  <si>
    <t>m</t>
  </si>
  <si>
    <t>4° Esercizio</t>
  </si>
  <si>
    <t>dB(A)</t>
  </si>
  <si>
    <t>MIN</t>
  </si>
  <si>
    <t>MAX</t>
  </si>
  <si>
    <t>Lp =</t>
  </si>
  <si>
    <t>Esercizio n.</t>
  </si>
  <si>
    <t>Unità</t>
  </si>
  <si>
    <t>Risultato</t>
  </si>
  <si>
    <t>dB</t>
  </si>
  <si>
    <t>5° Esercizio</t>
  </si>
  <si>
    <t>Simbolo</t>
  </si>
  <si>
    <t>S =</t>
  </si>
  <si>
    <t>V =</t>
  </si>
  <si>
    <t>Alfa =</t>
  </si>
  <si>
    <t>s</t>
  </si>
  <si>
    <t>A1 =</t>
  </si>
  <si>
    <t>m2</t>
  </si>
  <si>
    <t>Hz</t>
  </si>
  <si>
    <t>p =</t>
  </si>
  <si>
    <t>Pa</t>
  </si>
  <si>
    <t>f =</t>
  </si>
  <si>
    <t>Aw(f) =</t>
  </si>
  <si>
    <t>Lp(A) =</t>
  </si>
  <si>
    <t xml:space="preserve"> d = Dt/(1/c1-1/c2)</t>
  </si>
  <si>
    <t>Dt =</t>
  </si>
  <si>
    <t>c1 =</t>
  </si>
  <si>
    <t>m/s</t>
  </si>
  <si>
    <t>c2 =</t>
  </si>
  <si>
    <t>d =</t>
  </si>
  <si>
    <t>L =</t>
  </si>
  <si>
    <t>B =</t>
  </si>
  <si>
    <t>H =</t>
  </si>
  <si>
    <t>m3</t>
  </si>
  <si>
    <t>T20 =</t>
  </si>
  <si>
    <r>
      <t>m</t>
    </r>
    <r>
      <rPr>
        <b/>
        <vertAlign val="superscript"/>
        <sz val="10"/>
        <rFont val="Arial"/>
        <family val="2"/>
      </rPr>
      <t>2</t>
    </r>
  </si>
  <si>
    <t>Applied Acoustics - 23/01/2015</t>
  </si>
  <si>
    <t>Applied Acoustics</t>
  </si>
  <si>
    <t>Nseats =</t>
  </si>
  <si>
    <t>A1seat =</t>
  </si>
  <si>
    <t>A,1seat=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</si>
</sst>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7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173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11</xdr:row>
      <xdr:rowOff>152400</xdr:rowOff>
    </xdr:from>
    <xdr:to>
      <xdr:col>9</xdr:col>
      <xdr:colOff>257175</xdr:colOff>
      <xdr:row>13</xdr:row>
      <xdr:rowOff>152400</xdr:rowOff>
    </xdr:to>
    <xdr:pic>
      <xdr:nvPicPr>
        <xdr:cNvPr id="1" name="Picture 4" descr="FREquatio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1933575"/>
          <a:ext cx="4505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9%20-%20Esame%20di%20Fisica%20Tecnica%20del%207%20luglio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Proprietà_H2O"/>
      <sheetName val="Graf_prop_H2O"/>
      <sheetName val="Cr"/>
      <sheetName val="Grafico_Cr"/>
      <sheetName val="Ps"/>
      <sheetName val="Grafico_Ps"/>
      <sheetName val="Ni"/>
      <sheetName val="Grafico_Ni"/>
    </sheetNames>
    <sheetDataSet>
      <sheetData sheetId="1">
        <row r="29">
          <cell r="G29">
            <v>19230.76923076923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200" zoomScaleNormal="200" zoomScalePageLayoutView="0" workbookViewId="0" topLeftCell="A1">
      <selection activeCell="B3" sqref="B3"/>
    </sheetView>
  </sheetViews>
  <sheetFormatPr defaultColWidth="9.140625" defaultRowHeight="12.75"/>
  <cols>
    <col min="1" max="1" width="11.7109375" style="3" customWidth="1"/>
    <col min="2" max="2" width="9.57421875" style="0" bestFit="1" customWidth="1"/>
    <col min="3" max="3" width="8.8515625" style="1" customWidth="1"/>
    <col min="4" max="4" width="12.00390625" style="0" customWidth="1"/>
    <col min="5" max="5" width="12.421875" style="0" customWidth="1"/>
  </cols>
  <sheetData>
    <row r="1" spans="1:2" ht="15">
      <c r="A1" s="10" t="s">
        <v>49</v>
      </c>
      <c r="B1" s="17" t="s">
        <v>50</v>
      </c>
    </row>
    <row r="3" spans="1:2" ht="12.75">
      <c r="A3" s="3" t="s">
        <v>0</v>
      </c>
      <c r="B3" s="7">
        <v>123456</v>
      </c>
    </row>
    <row r="5" spans="1:6" ht="12.75">
      <c r="A5" s="11" t="s">
        <v>19</v>
      </c>
      <c r="B5" t="s">
        <v>24</v>
      </c>
      <c r="C5" s="1" t="s">
        <v>21</v>
      </c>
      <c r="D5" t="s">
        <v>20</v>
      </c>
      <c r="E5" s="3" t="s">
        <v>16</v>
      </c>
      <c r="F5" s="3" t="s">
        <v>17</v>
      </c>
    </row>
    <row r="6" spans="1:6" ht="12.75">
      <c r="A6" s="12">
        <v>1</v>
      </c>
      <c r="B6" s="2" t="s">
        <v>18</v>
      </c>
      <c r="C6" s="4">
        <f>Calcoli!B12</f>
        <v>118.06179973983888</v>
      </c>
      <c r="D6" s="2" t="s">
        <v>22</v>
      </c>
      <c r="E6" s="1">
        <f>C6-0.5</f>
        <v>117.56179973983888</v>
      </c>
      <c r="F6" s="1">
        <f>C6+0.5</f>
        <v>118.56179973983888</v>
      </c>
    </row>
    <row r="7" spans="1:6" ht="12.75">
      <c r="A7" s="12">
        <v>2</v>
      </c>
      <c r="B7" s="2" t="s">
        <v>36</v>
      </c>
      <c r="C7" s="4">
        <f>Calcoli!B16</f>
        <v>115.89185605922374</v>
      </c>
      <c r="D7" s="2" t="s">
        <v>15</v>
      </c>
      <c r="E7" s="1">
        <f>C7-0.5</f>
        <v>115.39185605922374</v>
      </c>
      <c r="F7" s="1">
        <f>C7+0.5</f>
        <v>116.39185605922374</v>
      </c>
    </row>
    <row r="8" spans="1:6" ht="12.75">
      <c r="A8" s="12">
        <v>3</v>
      </c>
      <c r="B8" s="2" t="s">
        <v>42</v>
      </c>
      <c r="C8" s="5">
        <f>Calcoli!B22</f>
        <v>5440.006165340321</v>
      </c>
      <c r="D8" s="5" t="s">
        <v>13</v>
      </c>
      <c r="E8" s="6">
        <f>C8/1.05</f>
        <v>5180.958252705067</v>
      </c>
      <c r="F8" s="6">
        <f>C8*1.05</f>
        <v>5712.006473607337</v>
      </c>
    </row>
    <row r="9" spans="1:6" ht="12.75">
      <c r="A9" s="12">
        <v>4</v>
      </c>
      <c r="B9" s="2" t="s">
        <v>47</v>
      </c>
      <c r="C9" s="15">
        <f>Calcoli!B30</f>
        <v>2.215384615384615</v>
      </c>
      <c r="D9" s="15" t="s">
        <v>28</v>
      </c>
      <c r="E9" s="16">
        <f>C9/1.05</f>
        <v>2.1098901098901095</v>
      </c>
      <c r="F9" s="16">
        <f>C9*1.05</f>
        <v>2.326153846153846</v>
      </c>
    </row>
    <row r="10" spans="1:6" ht="15">
      <c r="A10" s="12">
        <v>5</v>
      </c>
      <c r="B10" s="2" t="s">
        <v>53</v>
      </c>
      <c r="C10" s="15">
        <f>Calcoli!B34</f>
        <v>1.7333333333333334</v>
      </c>
      <c r="D10" s="15" t="s">
        <v>48</v>
      </c>
      <c r="E10" s="16">
        <f>C10/1.05</f>
        <v>1.6507936507936507</v>
      </c>
      <c r="F10" s="16">
        <f>C10*1.05</f>
        <v>1.82</v>
      </c>
    </row>
    <row r="11" spans="2:5" ht="12.75">
      <c r="B11" s="5"/>
      <c r="D11" s="6"/>
      <c r="E11" s="6"/>
    </row>
    <row r="12" ht="12.75">
      <c r="A12" s="11"/>
    </row>
    <row r="13" spans="2:5" ht="12.75">
      <c r="B13" s="4"/>
      <c r="D13" s="1"/>
      <c r="E13" s="1"/>
    </row>
    <row r="14" spans="2:5" ht="12.75">
      <c r="B14" s="8"/>
      <c r="D14" s="9"/>
      <c r="E14" s="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4"/>
  <sheetViews>
    <sheetView zoomScale="200" zoomScaleNormal="200" zoomScalePageLayoutView="0" workbookViewId="0" topLeftCell="A1">
      <selection activeCell="B3" sqref="B3"/>
    </sheetView>
  </sheetViews>
  <sheetFormatPr defaultColWidth="9.140625" defaultRowHeight="12.75"/>
  <cols>
    <col min="2" max="2" width="12.7109375" style="0" bestFit="1" customWidth="1"/>
    <col min="3" max="4" width="10.57421875" style="0" bestFit="1" customWidth="1"/>
    <col min="5" max="5" width="12.7109375" style="0" bestFit="1" customWidth="1"/>
    <col min="6" max="6" width="10.28125" style="0" bestFit="1" customWidth="1"/>
    <col min="7" max="9" width="10.140625" style="0" bestFit="1" customWidth="1"/>
    <col min="14" max="14" width="12.28125" style="0" bestFit="1" customWidth="1"/>
    <col min="21" max="21" width="12.28125" style="0" bestFit="1" customWidth="1"/>
  </cols>
  <sheetData>
    <row r="2" spans="1:2" ht="12.75">
      <c r="A2" t="s">
        <v>0</v>
      </c>
      <c r="B2">
        <f>Principale!B3</f>
        <v>123456</v>
      </c>
    </row>
    <row r="3" spans="1:5" ht="12.75">
      <c r="A3" t="s">
        <v>1</v>
      </c>
      <c r="B3">
        <f>INT(B2/100000)</f>
        <v>1</v>
      </c>
      <c r="D3" t="s">
        <v>7</v>
      </c>
      <c r="E3">
        <f>A*10+B</f>
        <v>12</v>
      </c>
    </row>
    <row r="4" spans="1:5" ht="12.75">
      <c r="A4" t="s">
        <v>2</v>
      </c>
      <c r="B4">
        <f>INT((B2-B3*100000)/10000)</f>
        <v>2</v>
      </c>
      <c r="D4" t="s">
        <v>8</v>
      </c>
      <c r="E4">
        <f>CC*10+D</f>
        <v>34</v>
      </c>
    </row>
    <row r="5" spans="1:5" ht="12.75">
      <c r="A5" t="s">
        <v>3</v>
      </c>
      <c r="B5">
        <f>INT((B2-B3*100000-B4*10000)/1000)</f>
        <v>3</v>
      </c>
      <c r="D5" t="s">
        <v>9</v>
      </c>
      <c r="E5">
        <f>E*10+F</f>
        <v>56</v>
      </c>
    </row>
    <row r="6" spans="1:2" ht="12.75">
      <c r="A6" t="s">
        <v>4</v>
      </c>
      <c r="B6">
        <f>INT((B2-B3*100000-B4*10000-B5*1000)/100)</f>
        <v>4</v>
      </c>
    </row>
    <row r="7" spans="1:2" ht="12.75">
      <c r="A7" t="s">
        <v>5</v>
      </c>
      <c r="B7">
        <f>INT((B2-B3*100000-B4*10000-B5*1000-B6*100)/10)</f>
        <v>5</v>
      </c>
    </row>
    <row r="8" spans="1:2" ht="12.75">
      <c r="A8" t="s">
        <v>6</v>
      </c>
      <c r="B8">
        <f>INT((B2-B3*100000-B4*10000-B5*1000-B6*100-B7*10))</f>
        <v>6</v>
      </c>
    </row>
    <row r="10" ht="12.75">
      <c r="A10" s="2" t="s">
        <v>10</v>
      </c>
    </row>
    <row r="11" spans="1:6" ht="12.75">
      <c r="A11" s="13" t="s">
        <v>32</v>
      </c>
      <c r="B11">
        <f>10+F</f>
        <v>16</v>
      </c>
      <c r="C11" s="13" t="s">
        <v>33</v>
      </c>
      <c r="D11" s="13" t="s">
        <v>34</v>
      </c>
      <c r="E11">
        <f>100*(1+E)</f>
        <v>600</v>
      </c>
      <c r="F11" s="13" t="s">
        <v>31</v>
      </c>
    </row>
    <row r="12" spans="1:3" ht="12.75">
      <c r="A12" s="2" t="s">
        <v>18</v>
      </c>
      <c r="B12" s="2">
        <f>20*LOG10(p/0.00002)</f>
        <v>118.06179973983888</v>
      </c>
      <c r="C12" s="2" t="s">
        <v>22</v>
      </c>
    </row>
    <row r="14" ht="12.75">
      <c r="A14" s="2" t="s">
        <v>11</v>
      </c>
    </row>
    <row r="15" spans="1:3" ht="12.75">
      <c r="A15" s="13" t="s">
        <v>35</v>
      </c>
      <c r="B15">
        <f>10*LOG10(35041384000000000*ff^8/((20.598997^2+ff^2)^2*(107.65265^2+ff^2)*(737.86^2+ff^2)*(12194.217^2+ff^2)^2))</f>
        <v>-2.169943680615131</v>
      </c>
      <c r="C15" s="13" t="s">
        <v>22</v>
      </c>
    </row>
    <row r="16" spans="1:3" ht="12.75">
      <c r="A16" s="2" t="s">
        <v>36</v>
      </c>
      <c r="B16" s="2">
        <f>B12+B15</f>
        <v>115.89185605922374</v>
      </c>
      <c r="C16" s="2" t="s">
        <v>15</v>
      </c>
    </row>
    <row r="18" spans="1:4" ht="12.75">
      <c r="A18" s="2" t="s">
        <v>12</v>
      </c>
      <c r="D18" s="14" t="s">
        <v>37</v>
      </c>
    </row>
    <row r="19" spans="1:3" ht="12.75">
      <c r="A19" s="13" t="s">
        <v>38</v>
      </c>
      <c r="B19">
        <f>10+F</f>
        <v>16</v>
      </c>
      <c r="C19" s="13" t="s">
        <v>28</v>
      </c>
    </row>
    <row r="20" spans="1:3" ht="12.75">
      <c r="A20" s="2" t="s">
        <v>39</v>
      </c>
      <c r="B20">
        <v>340</v>
      </c>
      <c r="C20" s="13" t="s">
        <v>40</v>
      </c>
    </row>
    <row r="21" spans="1:3" ht="12.75">
      <c r="A21" s="13" t="s">
        <v>41</v>
      </c>
      <c r="B21">
        <v>300000000</v>
      </c>
      <c r="C21" s="13" t="s">
        <v>40</v>
      </c>
    </row>
    <row r="22" spans="1:3" ht="12.75">
      <c r="A22" s="2" t="s">
        <v>42</v>
      </c>
      <c r="B22" s="2">
        <f>Dt/(1/B20-1/B21)</f>
        <v>5440.006165340321</v>
      </c>
      <c r="C22" s="2" t="s">
        <v>13</v>
      </c>
    </row>
    <row r="24" ht="12.75">
      <c r="A24" s="2" t="s">
        <v>14</v>
      </c>
    </row>
    <row r="25" spans="1:6" ht="12.75">
      <c r="A25" s="13" t="s">
        <v>43</v>
      </c>
      <c r="B25">
        <f>5+D</f>
        <v>9</v>
      </c>
      <c r="C25" s="13" t="s">
        <v>13</v>
      </c>
      <c r="D25" s="13" t="s">
        <v>26</v>
      </c>
      <c r="E25">
        <f>B25*B26*B27</f>
        <v>576</v>
      </c>
      <c r="F25" s="13" t="s">
        <v>46</v>
      </c>
    </row>
    <row r="26" spans="1:6" ht="12.75">
      <c r="A26" s="13" t="s">
        <v>44</v>
      </c>
      <c r="B26">
        <f>3+E</f>
        <v>8</v>
      </c>
      <c r="C26" s="13" t="s">
        <v>13</v>
      </c>
      <c r="D26" s="13" t="s">
        <v>25</v>
      </c>
      <c r="E26">
        <f>2*(B25*B26+B25*B27+B26*B27)</f>
        <v>416</v>
      </c>
      <c r="F26" s="13" t="s">
        <v>30</v>
      </c>
    </row>
    <row r="27" spans="1:3" ht="12.75">
      <c r="A27" s="13" t="s">
        <v>45</v>
      </c>
      <c r="B27">
        <f>2+F</f>
        <v>8</v>
      </c>
      <c r="C27" s="13" t="s">
        <v>13</v>
      </c>
    </row>
    <row r="28" spans="1:3" ht="12.75">
      <c r="A28" s="13" t="s">
        <v>27</v>
      </c>
      <c r="B28" s="13">
        <f>0.05+E/100</f>
        <v>0.1</v>
      </c>
      <c r="C28" s="13"/>
    </row>
    <row r="29" spans="1:3" ht="12.75">
      <c r="A29" s="13" t="s">
        <v>29</v>
      </c>
      <c r="B29">
        <f>Alfa*S</f>
        <v>41.6</v>
      </c>
      <c r="C29" s="13" t="s">
        <v>30</v>
      </c>
    </row>
    <row r="30" spans="1:3" ht="12.75">
      <c r="A30" s="2" t="s">
        <v>47</v>
      </c>
      <c r="B30" s="2">
        <f>0.16*V/B29</f>
        <v>2.215384615384615</v>
      </c>
      <c r="C30" s="2" t="s">
        <v>28</v>
      </c>
    </row>
    <row r="32" ht="12.75">
      <c r="A32" s="2" t="s">
        <v>23</v>
      </c>
    </row>
    <row r="33" spans="1:2" ht="12.75">
      <c r="A33" s="13" t="s">
        <v>51</v>
      </c>
      <c r="B33">
        <f>20+D</f>
        <v>24</v>
      </c>
    </row>
    <row r="34" spans="1:2" ht="12.75">
      <c r="A34" s="2" t="s">
        <v>52</v>
      </c>
      <c r="B34" s="2">
        <f>B29/Nseats</f>
        <v>1.7333333333333334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1999-01-28T08:12:29Z</dcterms:created>
  <dcterms:modified xsi:type="dcterms:W3CDTF">2015-01-23T08:46:03Z</dcterms:modified>
  <cp:category/>
  <cp:version/>
  <cp:contentType/>
  <cp:contentStatus/>
</cp:coreProperties>
</file>