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" yWindow="36" windowWidth="4032" windowHeight="6216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'Principale'!$F$25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'Principale'!$F$23</definedName>
    <definedName name="RRR">'Principale'!$F$24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max">'Principale'!$F$26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<sst xmlns="http://schemas.openxmlformats.org/spreadsheetml/2006/main" count="85" uniqueCount="64">
  <si>
    <t>Matricola</t>
  </si>
  <si>
    <t>A</t>
  </si>
  <si>
    <t>B</t>
  </si>
  <si>
    <t>C</t>
  </si>
  <si>
    <t>D</t>
  </si>
  <si>
    <t>E</t>
  </si>
  <si>
    <t>F</t>
  </si>
  <si>
    <t>EF =</t>
  </si>
  <si>
    <t>dB</t>
  </si>
  <si>
    <t>Applied Acoustics del 21/04/2017</t>
  </si>
  <si>
    <t>Exercise 1 (tolerance +/- 0.5 dB)</t>
  </si>
  <si>
    <t>Inside a standing wave tube an intensimetric measurement is performed, and the following values are found: Sound Pressure Level is equal to 80+F dB, Particle Velocity Level is equal to 80+E dB, and the phase shift between pressure and velocity is 70+D degrees. Compute the Sound Intensity Level, the Energy Density Level and the Reactivity Index (RI=Ld-Li)</t>
  </si>
  <si>
    <t>(4 points)</t>
  </si>
  <si>
    <t xml:space="preserve">(3 points) </t>
  </si>
  <si>
    <t xml:space="preserve">     </t>
  </si>
  <si>
    <t>(3 points)</t>
  </si>
  <si>
    <t>Exercise 2 (tolerance +/- 0.5 dB)</t>
  </si>
  <si>
    <t>An omnidirectional spherical point source, with a radius of 40+E mm, generates spherical waves in free field. The radial velocity of the surface of the sphere is 10+F mm/s, at a frequency of 159.2 Hz.</t>
  </si>
  <si>
    <t>A pressure-velocity microphone probe is located at a distance of 1+D/10 m from the center of the sphere.</t>
  </si>
  <si>
    <t>Determine the following values at the microphone.</t>
  </si>
  <si>
    <t xml:space="preserve">dB       </t>
  </si>
  <si>
    <t>Exercise 3 (tolerance +/- 100 Hz)</t>
  </si>
  <si>
    <t>A pure tone at the frequency of 28+F kHz is sampled employing an analog-to-digital converter NOT equipped with a proper anti-aliasing filter, and operating at a sampling frequency of 48 kHz.</t>
  </si>
  <si>
    <t>Draw the spectrum of the digitally-sampled waveform obtained with an FFT of 8192 points and Rectangular window, specify the frequency of the peak and the Nyquist frequency.</t>
  </si>
  <si>
    <t>Hz</t>
  </si>
  <si>
    <t xml:space="preserve">      SPL (dB)</t>
  </si>
  <si>
    <t>Chart</t>
  </si>
  <si>
    <t>f (kHz)</t>
  </si>
  <si>
    <t>-        Peak frequency</t>
  </si>
  <si>
    <t>-        Nyquist frequency</t>
  </si>
  <si>
    <t>SPL =</t>
  </si>
  <si>
    <t>PVL =</t>
  </si>
  <si>
    <t>Phi =</t>
  </si>
  <si>
    <t>°</t>
  </si>
  <si>
    <t>p = 20E-6 * 10^(SPL/20) =</t>
  </si>
  <si>
    <t>Pa</t>
  </si>
  <si>
    <t>v = 50E-9 * 10^(PVL/20) =</t>
  </si>
  <si>
    <t>m/s</t>
  </si>
  <si>
    <t>I = p * v * cos(phi) =</t>
  </si>
  <si>
    <t>W/m2</t>
  </si>
  <si>
    <t>-        Sound Intensity Level Li = 10*log10(I/I0) =</t>
  </si>
  <si>
    <t>-        Energy Density Level Ld = 10*log10((10^(SPL/10)+10^(PVL/10)/2) =</t>
  </si>
  <si>
    <t>-        Reactivity Index RI = Ld - Li =</t>
  </si>
  <si>
    <t>f =</t>
  </si>
  <si>
    <t>kHz</t>
  </si>
  <si>
    <t xml:space="preserve">fNyquist = </t>
  </si>
  <si>
    <r>
      <t xml:space="preserve">            f</t>
    </r>
    <r>
      <rPr>
        <vertAlign val="subscript"/>
        <sz val="10"/>
        <rFont val="Arial"/>
        <family val="2"/>
      </rPr>
      <t>Nyquist</t>
    </r>
  </si>
  <si>
    <t>r =</t>
  </si>
  <si>
    <t>m</t>
  </si>
  <si>
    <t>R =</t>
  </si>
  <si>
    <t>k = w/c =</t>
  </si>
  <si>
    <r>
      <t>m</t>
    </r>
    <r>
      <rPr>
        <vertAlign val="superscript"/>
        <sz val="10"/>
        <rFont val="Arial"/>
        <family val="2"/>
      </rPr>
      <t>-1</t>
    </r>
  </si>
  <si>
    <t>vmax =</t>
  </si>
  <si>
    <t>|v| =</t>
  </si>
  <si>
    <t>Zre =</t>
  </si>
  <si>
    <t>Zim =</t>
  </si>
  <si>
    <t>rayls</t>
  </si>
  <si>
    <t>phi = atan(Zim/Zre) =</t>
  </si>
  <si>
    <t>rad</t>
  </si>
  <si>
    <t>|Z| = sqrt(Zre^2+Zim^2) =</t>
  </si>
  <si>
    <t>|p| = |v| *|Z| =</t>
  </si>
  <si>
    <t xml:space="preserve"> -        Sound Pressure Level = 20*log10(p/p0) =</t>
  </si>
  <si>
    <t>-        Particle Velocity Level = 20*log10(v/v0) =</t>
  </si>
  <si>
    <t>-        Sound Intensity Level =10*log10((p*v*cos(phi))/I0) =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</si>
</sst>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169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 quotePrefix="1">
      <alignment horizontal="left" vertic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59</xdr:row>
      <xdr:rowOff>28575</xdr:rowOff>
    </xdr:from>
    <xdr:to>
      <xdr:col>6</xdr:col>
      <xdr:colOff>409575</xdr:colOff>
      <xdr:row>59</xdr:row>
      <xdr:rowOff>28575</xdr:rowOff>
    </xdr:to>
    <xdr:sp>
      <xdr:nvSpPr>
        <xdr:cNvPr id="1" name="AutoShape 17"/>
        <xdr:cNvSpPr>
          <a:spLocks/>
        </xdr:cNvSpPr>
      </xdr:nvSpPr>
      <xdr:spPr>
        <a:xfrm>
          <a:off x="847725" y="10315575"/>
          <a:ext cx="427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47</xdr:row>
      <xdr:rowOff>152400</xdr:rowOff>
    </xdr:from>
    <xdr:to>
      <xdr:col>0</xdr:col>
      <xdr:colOff>838200</xdr:colOff>
      <xdr:row>59</xdr:row>
      <xdr:rowOff>28575</xdr:rowOff>
    </xdr:to>
    <xdr:sp>
      <xdr:nvSpPr>
        <xdr:cNvPr id="2" name="AutoShape 16"/>
        <xdr:cNvSpPr>
          <a:spLocks/>
        </xdr:cNvSpPr>
      </xdr:nvSpPr>
      <xdr:spPr>
        <a:xfrm flipV="1">
          <a:off x="838200" y="8496300"/>
          <a:ext cx="0" cy="1819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48</xdr:row>
      <xdr:rowOff>19050</xdr:rowOff>
    </xdr:from>
    <xdr:to>
      <xdr:col>4</xdr:col>
      <xdr:colOff>590550</xdr:colOff>
      <xdr:row>59</xdr:row>
      <xdr:rowOff>85725</xdr:rowOff>
    </xdr:to>
    <xdr:sp>
      <xdr:nvSpPr>
        <xdr:cNvPr id="3" name="AutoShape 15"/>
        <xdr:cNvSpPr>
          <a:spLocks/>
        </xdr:cNvSpPr>
      </xdr:nvSpPr>
      <xdr:spPr>
        <a:xfrm>
          <a:off x="3876675" y="8524875"/>
          <a:ext cx="0" cy="18478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48</xdr:row>
      <xdr:rowOff>85725</xdr:rowOff>
    </xdr:from>
    <xdr:to>
      <xdr:col>4</xdr:col>
      <xdr:colOff>581025</xdr:colOff>
      <xdr:row>55</xdr:row>
      <xdr:rowOff>9525</xdr:rowOff>
    </xdr:to>
    <xdr:sp>
      <xdr:nvSpPr>
        <xdr:cNvPr id="4" name="Freeform 1"/>
        <xdr:cNvSpPr>
          <a:spLocks/>
        </xdr:cNvSpPr>
      </xdr:nvSpPr>
      <xdr:spPr>
        <a:xfrm>
          <a:off x="838200" y="8591550"/>
          <a:ext cx="3028950" cy="1057275"/>
        </a:xfrm>
        <a:custGeom>
          <a:pathLst>
            <a:path h="1050414" w="3116826">
              <a:moveTo>
                <a:pt x="0" y="1042221"/>
              </a:moveTo>
              <a:cubicBezTo>
                <a:pt x="237203" y="1046317"/>
                <a:pt x="474406" y="1050414"/>
                <a:pt x="698090" y="1047137"/>
              </a:cubicBezTo>
              <a:cubicBezTo>
                <a:pt x="921774" y="1043860"/>
                <a:pt x="1152832" y="1035667"/>
                <a:pt x="1342103" y="1022557"/>
              </a:cubicBezTo>
              <a:cubicBezTo>
                <a:pt x="1531374" y="1009447"/>
                <a:pt x="1728839" y="1004531"/>
                <a:pt x="1833716" y="968479"/>
              </a:cubicBezTo>
              <a:cubicBezTo>
                <a:pt x="1938593" y="932427"/>
                <a:pt x="1935315" y="876711"/>
                <a:pt x="1971367" y="806247"/>
              </a:cubicBezTo>
              <a:cubicBezTo>
                <a:pt x="2007419" y="735783"/>
                <a:pt x="2020529" y="676789"/>
                <a:pt x="2050026" y="545692"/>
              </a:cubicBezTo>
              <a:cubicBezTo>
                <a:pt x="2079523" y="414595"/>
                <a:pt x="2118032" y="-817"/>
                <a:pt x="2143432" y="2"/>
              </a:cubicBezTo>
              <a:cubicBezTo>
                <a:pt x="2168832" y="821"/>
                <a:pt x="2178665" y="409679"/>
                <a:pt x="2202426" y="550608"/>
              </a:cubicBezTo>
              <a:cubicBezTo>
                <a:pt x="2226187" y="691537"/>
                <a:pt x="2267155" y="798873"/>
                <a:pt x="2290916" y="865241"/>
              </a:cubicBezTo>
              <a:cubicBezTo>
                <a:pt x="2314677" y="931609"/>
                <a:pt x="2304025" y="923415"/>
                <a:pt x="2344993" y="948815"/>
              </a:cubicBezTo>
              <a:cubicBezTo>
                <a:pt x="2385961" y="974215"/>
                <a:pt x="2408083" y="1002893"/>
                <a:pt x="2536722" y="1017641"/>
              </a:cubicBezTo>
              <a:lnTo>
                <a:pt x="3116826" y="1037305"/>
              </a:lnTo>
            </a:path>
          </a:pathLst>
        </a:cu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1"/>
  <sheetViews>
    <sheetView tabSelected="1" zoomScale="96" zoomScaleNormal="96" workbookViewId="0" topLeftCell="A1">
      <selection activeCell="F11" sqref="F11"/>
    </sheetView>
  </sheetViews>
  <sheetFormatPr defaultColWidth="8.7109375" defaultRowHeight="12.75" customHeight="1"/>
  <cols>
    <col min="1" max="1" width="20.7109375" style="5" customWidth="1"/>
    <col min="2" max="2" width="10.7109375" style="5" customWidth="1"/>
    <col min="3" max="3" width="8.7109375" style="5" customWidth="1"/>
    <col min="4" max="5" width="9.140625" style="5" bestFit="1" customWidth="1"/>
    <col min="6" max="6" width="12.28125" style="5" bestFit="1" customWidth="1"/>
    <col min="7" max="7" width="14.28125" style="5" customWidth="1"/>
    <col min="8" max="16384" width="8.7109375" style="5" customWidth="1"/>
  </cols>
  <sheetData>
    <row r="1" ht="12.75" customHeight="1">
      <c r="A1" s="3" t="s">
        <v>9</v>
      </c>
    </row>
    <row r="3" spans="1:2" ht="12.75" customHeight="1">
      <c r="A3" s="5" t="s">
        <v>0</v>
      </c>
      <c r="B3" s="4">
        <v>263499</v>
      </c>
    </row>
    <row r="5" ht="12.75" customHeight="1">
      <c r="A5" s="6" t="s">
        <v>10</v>
      </c>
    </row>
    <row r="6" spans="1:9" ht="55.5" customHeight="1">
      <c r="A6" s="12" t="s">
        <v>11</v>
      </c>
      <c r="B6" s="13"/>
      <c r="C6" s="13"/>
      <c r="D6" s="13"/>
      <c r="E6" s="13"/>
      <c r="F6" s="13"/>
      <c r="G6" s="13"/>
      <c r="H6" s="13"/>
      <c r="I6" s="13"/>
    </row>
    <row r="7" spans="1:8" ht="12.75" customHeight="1">
      <c r="A7" s="7" t="s">
        <v>30</v>
      </c>
      <c r="B7" s="5">
        <f>80+F</f>
        <v>89</v>
      </c>
      <c r="C7" s="5" t="s">
        <v>8</v>
      </c>
      <c r="D7" s="5" t="s">
        <v>34</v>
      </c>
      <c r="G7" s="5">
        <f>0.00002*10^(B7/20)</f>
        <v>0.563676586252892</v>
      </c>
      <c r="H7" s="5" t="s">
        <v>35</v>
      </c>
    </row>
    <row r="8" spans="1:8" ht="12.75" customHeight="1">
      <c r="A8" s="7" t="s">
        <v>31</v>
      </c>
      <c r="B8" s="5">
        <f>80+E</f>
        <v>89</v>
      </c>
      <c r="C8" s="5" t="s">
        <v>8</v>
      </c>
      <c r="D8" s="5" t="s">
        <v>36</v>
      </c>
      <c r="G8" s="5">
        <f>0.00000005*10^(B8/20)</f>
        <v>0.0014091914656322296</v>
      </c>
      <c r="H8" s="5" t="s">
        <v>37</v>
      </c>
    </row>
    <row r="9" spans="1:8" ht="12.75" customHeight="1">
      <c r="A9" s="7" t="s">
        <v>32</v>
      </c>
      <c r="B9" s="5">
        <f>70+D</f>
        <v>74</v>
      </c>
      <c r="C9" s="5" t="s">
        <v>33</v>
      </c>
      <c r="D9" s="5" t="s">
        <v>38</v>
      </c>
      <c r="G9" s="5">
        <f>G7*G8*COS(B9/180*PI())</f>
        <v>0.0002189465342701865</v>
      </c>
      <c r="H9" s="5" t="s">
        <v>39</v>
      </c>
    </row>
    <row r="10" ht="12.75" customHeight="1">
      <c r="A10" s="7"/>
    </row>
    <row r="11" spans="1:8" ht="12.75" customHeight="1">
      <c r="A11" s="9" t="s">
        <v>40</v>
      </c>
      <c r="F11" s="10">
        <f>10*LOG10(G9/0.000000000001)</f>
        <v>83.40338075085367</v>
      </c>
      <c r="G11" s="7" t="s">
        <v>8</v>
      </c>
      <c r="H11" s="7" t="s">
        <v>12</v>
      </c>
    </row>
    <row r="12" spans="1:8" ht="12.75" customHeight="1">
      <c r="A12" s="9" t="s">
        <v>41</v>
      </c>
      <c r="C12" s="7"/>
      <c r="F12" s="11">
        <f>10*LOG10((10^(B7/10)+10^(B8/10))/2)</f>
        <v>89.00000000000003</v>
      </c>
      <c r="G12" s="8" t="s">
        <v>8</v>
      </c>
      <c r="H12" s="7" t="s">
        <v>13</v>
      </c>
    </row>
    <row r="13" spans="1:8" ht="12.75" customHeight="1">
      <c r="A13" s="9" t="s">
        <v>42</v>
      </c>
      <c r="C13" s="7" t="s">
        <v>14</v>
      </c>
      <c r="F13" s="11">
        <f>F12-F11</f>
        <v>5.596619249146357</v>
      </c>
      <c r="G13" s="7" t="s">
        <v>8</v>
      </c>
      <c r="H13" s="7" t="s">
        <v>15</v>
      </c>
    </row>
    <row r="14" ht="12.75" customHeight="1">
      <c r="A14" s="6"/>
    </row>
    <row r="15" ht="12.75" customHeight="1">
      <c r="A15" s="6" t="s">
        <v>16</v>
      </c>
    </row>
    <row r="16" spans="1:9" ht="27.75" customHeight="1">
      <c r="A16" s="12" t="s">
        <v>17</v>
      </c>
      <c r="B16" s="14"/>
      <c r="C16" s="14"/>
      <c r="D16" s="14"/>
      <c r="E16" s="14"/>
      <c r="F16" s="14"/>
      <c r="G16" s="14"/>
      <c r="H16" s="14"/>
      <c r="I16" s="14"/>
    </row>
    <row r="17" ht="12.75" customHeight="1">
      <c r="A17" s="7" t="s">
        <v>18</v>
      </c>
    </row>
    <row r="18" ht="12.75" customHeight="1">
      <c r="A18" s="7" t="s">
        <v>19</v>
      </c>
    </row>
    <row r="19" ht="12.75" customHeight="1">
      <c r="A19" s="7"/>
    </row>
    <row r="20" ht="12.75" customHeight="1">
      <c r="A20" s="7"/>
    </row>
    <row r="21" ht="12.75" customHeight="1">
      <c r="A21" s="7"/>
    </row>
    <row r="22" ht="12.75" customHeight="1">
      <c r="A22" s="7"/>
    </row>
    <row r="23" spans="1:7" ht="12.75" customHeight="1">
      <c r="A23" s="7"/>
      <c r="E23" s="5" t="s">
        <v>47</v>
      </c>
      <c r="F23" s="5">
        <f>1+D/10</f>
        <v>1.4</v>
      </c>
      <c r="G23" s="5" t="s">
        <v>48</v>
      </c>
    </row>
    <row r="24" spans="1:7" ht="12.75" customHeight="1">
      <c r="A24" s="7"/>
      <c r="E24" s="5" t="s">
        <v>49</v>
      </c>
      <c r="F24" s="5">
        <f>(40+E)/1000</f>
        <v>0.049</v>
      </c>
      <c r="G24" s="5" t="s">
        <v>48</v>
      </c>
    </row>
    <row r="25" spans="1:7" ht="12.75" customHeight="1">
      <c r="A25" s="7"/>
      <c r="E25" s="5" t="s">
        <v>50</v>
      </c>
      <c r="F25" s="5">
        <f>2*PI()*159.2/340</f>
        <v>2.942009120302912</v>
      </c>
      <c r="G25" s="5" t="s">
        <v>51</v>
      </c>
    </row>
    <row r="26" spans="1:7" ht="12.75" customHeight="1">
      <c r="A26" s="7"/>
      <c r="E26" s="5" t="s">
        <v>52</v>
      </c>
      <c r="F26" s="5">
        <f>(10+F)/1000</f>
        <v>0.019</v>
      </c>
      <c r="G26" s="5" t="s">
        <v>37</v>
      </c>
    </row>
    <row r="27" spans="1:7" ht="12.75" customHeight="1">
      <c r="A27" s="7"/>
      <c r="E27" s="5" t="s">
        <v>53</v>
      </c>
      <c r="F27" s="5">
        <f>vmax*RRR^2/rr^2*SQRT((1+(k*rr)^2)/(1+(k*RRR)^2))</f>
        <v>9.764100968253632E-05</v>
      </c>
      <c r="G27" s="5" t="s">
        <v>37</v>
      </c>
    </row>
    <row r="28" ht="12.75" customHeight="1">
      <c r="A28" s="7"/>
    </row>
    <row r="29" ht="12.75" customHeight="1">
      <c r="A29" s="7"/>
    </row>
    <row r="30" spans="1:9" ht="12.75" customHeight="1">
      <c r="A30" s="7"/>
      <c r="G30" s="5" t="s">
        <v>54</v>
      </c>
      <c r="H30" s="5">
        <f>400*k^2*rr^2/(1+k^2*rr^2)</f>
        <v>377.73401103405587</v>
      </c>
      <c r="I30" s="5" t="s">
        <v>56</v>
      </c>
    </row>
    <row r="31" spans="1:9" ht="12.75" customHeight="1">
      <c r="A31" s="7"/>
      <c r="G31" s="5" t="s">
        <v>55</v>
      </c>
      <c r="H31" s="5">
        <f>400*k*rr/(1+k^2*rr^2)</f>
        <v>91.70943965452035</v>
      </c>
      <c r="I31" s="5" t="s">
        <v>56</v>
      </c>
    </row>
    <row r="32" spans="1:10" ht="12.75" customHeight="1">
      <c r="A32" s="7"/>
      <c r="G32" s="5" t="s">
        <v>57</v>
      </c>
      <c r="I32" s="5">
        <f>ATAN2(H30,H31)</f>
        <v>0.2381798516387383</v>
      </c>
      <c r="J32" s="5" t="s">
        <v>58</v>
      </c>
    </row>
    <row r="33" spans="1:10" ht="12.75" customHeight="1">
      <c r="A33" s="7"/>
      <c r="G33" s="5" t="s">
        <v>59</v>
      </c>
      <c r="I33" s="5">
        <f>SQRT(H30^2+H31^2)</f>
        <v>388.70760786691886</v>
      </c>
      <c r="J33" s="5" t="s">
        <v>56</v>
      </c>
    </row>
    <row r="34" spans="1:9" ht="12.75" customHeight="1">
      <c r="A34" s="7"/>
      <c r="G34" s="5" t="s">
        <v>60</v>
      </c>
      <c r="H34" s="5">
        <f>F27*I33</f>
        <v>0.037953803303409354</v>
      </c>
      <c r="I34" s="5" t="s">
        <v>35</v>
      </c>
    </row>
    <row r="35" ht="12.75" customHeight="1">
      <c r="A35" s="7"/>
    </row>
    <row r="36" spans="1:7" ht="12.75" customHeight="1">
      <c r="A36" s="15" t="s">
        <v>61</v>
      </c>
      <c r="E36" s="16">
        <f>20*LOG10(H34/0.00002)</f>
        <v>65.56450613715843</v>
      </c>
      <c r="F36" s="7" t="s">
        <v>20</v>
      </c>
      <c r="G36" s="7" t="s">
        <v>12</v>
      </c>
    </row>
    <row r="37" spans="1:7" ht="12.75" customHeight="1">
      <c r="A37" s="15" t="s">
        <v>62</v>
      </c>
      <c r="E37" s="17">
        <f>20*LOG10(F27/0.00000005)</f>
        <v>65.81324514737288</v>
      </c>
      <c r="F37" s="7" t="s">
        <v>20</v>
      </c>
      <c r="G37" s="7" t="s">
        <v>15</v>
      </c>
    </row>
    <row r="38" spans="1:7" ht="12.75" customHeight="1">
      <c r="A38" s="15" t="s">
        <v>63</v>
      </c>
      <c r="D38" s="7"/>
      <c r="E38" s="16">
        <f>10*LOG10(F27*H34*COS(I32)/0.000000000001)</f>
        <v>65.56450613715845</v>
      </c>
      <c r="F38" s="7" t="s">
        <v>20</v>
      </c>
      <c r="G38" s="7" t="s">
        <v>15</v>
      </c>
    </row>
    <row r="39" ht="12.75" customHeight="1">
      <c r="A39" s="6"/>
    </row>
    <row r="40" ht="12.75" customHeight="1">
      <c r="A40" s="6" t="s">
        <v>21</v>
      </c>
    </row>
    <row r="41" ht="12.75" customHeight="1">
      <c r="A41" s="7" t="s">
        <v>22</v>
      </c>
    </row>
    <row r="42" ht="12.75" customHeight="1">
      <c r="A42" s="7" t="s">
        <v>23</v>
      </c>
    </row>
    <row r="43" spans="1:3" ht="12.75" customHeight="1">
      <c r="A43" s="7" t="s">
        <v>43</v>
      </c>
      <c r="B43" s="5">
        <f>28+F</f>
        <v>37</v>
      </c>
      <c r="C43" s="5" t="s">
        <v>44</v>
      </c>
    </row>
    <row r="44" spans="1:3" ht="12.75" customHeight="1">
      <c r="A44" s="7" t="s">
        <v>45</v>
      </c>
      <c r="B44" s="5">
        <v>24</v>
      </c>
      <c r="C44" s="5" t="s">
        <v>44</v>
      </c>
    </row>
    <row r="45" ht="12.75" customHeight="1">
      <c r="A45" s="7"/>
    </row>
    <row r="46" spans="1:7" ht="12.75" customHeight="1">
      <c r="A46" s="7" t="s">
        <v>28</v>
      </c>
      <c r="B46" s="5">
        <f>(B44-(B43-B44))*1000</f>
        <v>11000</v>
      </c>
      <c r="C46" s="5" t="s">
        <v>24</v>
      </c>
      <c r="D46" s="7" t="s">
        <v>12</v>
      </c>
      <c r="G46" s="7"/>
    </row>
    <row r="47" spans="1:8" ht="12.75" customHeight="1">
      <c r="A47" s="7" t="s">
        <v>29</v>
      </c>
      <c r="B47" s="5">
        <f>B44*1000</f>
        <v>24000</v>
      </c>
      <c r="C47" s="5" t="s">
        <v>24</v>
      </c>
      <c r="D47" s="7" t="s">
        <v>15</v>
      </c>
      <c r="H47" s="7"/>
    </row>
    <row r="48" ht="12.75" customHeight="1">
      <c r="A48" s="6"/>
    </row>
    <row r="50" ht="12.75" customHeight="1">
      <c r="A50" s="7" t="s">
        <v>25</v>
      </c>
    </row>
    <row r="51" ht="12.75" customHeight="1">
      <c r="A51" s="7"/>
    </row>
    <row r="52" ht="12.75" customHeight="1">
      <c r="A52" s="7"/>
    </row>
    <row r="53" ht="12.75" customHeight="1">
      <c r="A53" s="7"/>
    </row>
    <row r="54" ht="12.75" customHeight="1">
      <c r="J54" s="7"/>
    </row>
    <row r="55" spans="7:8" ht="12.75" customHeight="1">
      <c r="G55" s="7" t="s">
        <v>26</v>
      </c>
      <c r="H55" s="7" t="s">
        <v>15</v>
      </c>
    </row>
    <row r="56" ht="12.75" customHeight="1">
      <c r="A56" s="7"/>
    </row>
    <row r="57" ht="12.75" customHeight="1">
      <c r="A57" s="7"/>
    </row>
    <row r="58" ht="12.75" customHeight="1">
      <c r="A58" s="7"/>
    </row>
    <row r="59" ht="12.75" customHeight="1">
      <c r="A59" s="7"/>
    </row>
    <row r="60" ht="12.75" customHeight="1">
      <c r="A60" s="7"/>
    </row>
    <row r="61" spans="5:7" ht="12.75" customHeight="1">
      <c r="E61" s="7" t="s">
        <v>46</v>
      </c>
      <c r="G61" s="7" t="s">
        <v>27</v>
      </c>
    </row>
  </sheetData>
  <sheetProtection/>
  <mergeCells count="2">
    <mergeCell ref="A6:I6"/>
    <mergeCell ref="A16:I16"/>
  </mergeCell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9252419" r:id="rId1"/>
    <oleObject progId="Equation.3" shapeId="9254202" r:id="rId2"/>
    <oleObject progId="Equation.3" shapeId="9263611" r:id="rId3"/>
    <oleObject progId="Equation.3" shapeId="928914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1" t="s">
        <v>0</v>
      </c>
      <c r="B1" s="1">
        <f>Principale!B3</f>
        <v>263499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5" ht="12.75" customHeight="1">
      <c r="A4" t="s">
        <v>3</v>
      </c>
      <c r="B4">
        <f>INT((B1-B2*100000-B3*10000)/1000)</f>
        <v>3</v>
      </c>
      <c r="D4" s="2" t="s">
        <v>7</v>
      </c>
      <c r="E4">
        <f>E*10+F</f>
        <v>99</v>
      </c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9</v>
      </c>
    </row>
    <row r="7" spans="1:4" ht="12.75" customHeight="1">
      <c r="A7" t="s">
        <v>6</v>
      </c>
      <c r="B7">
        <f>INT((B1-B2*100000-B3*10000-B4*1000-B5*100-B6*10))</f>
        <v>9</v>
      </c>
      <c r="D7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2017-04-21T11:21:48Z</dcterms:modified>
  <cp:category/>
  <cp:version/>
  <cp:contentType/>
  <cp:contentStatus/>
</cp:coreProperties>
</file>