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18\"/>
    </mc:Choice>
  </mc:AlternateContent>
  <bookViews>
    <workbookView xWindow="1110" yWindow="0" windowWidth="18090" windowHeight="8685" activeTab="2"/>
  </bookViews>
  <sheets>
    <sheet name="Velivolo" sheetId="1" r:id="rId1"/>
    <sheet name="Strada" sheetId="2" r:id="rId2"/>
    <sheet name="Amb. lavoro" sheetId="3" r:id="rId3"/>
    <sheet name="Amb. Lavoro 2" sheetId="4" r:id="rId4"/>
  </sheets>
  <definedNames>
    <definedName name="Nauto">Strada!$C$2</definedName>
    <definedName name="Ncamion">Strada!$C$3</definedName>
    <definedName name="Nmoto">Strada!$C$4</definedName>
    <definedName name="Nvelivoli">Velivolo!$B$12</definedName>
    <definedName name="SEL">Velivolo!$B$3</definedName>
    <definedName name="SELauto">Strada!$F$2</definedName>
    <definedName name="SELcamion">Strada!$F$3</definedName>
    <definedName name="SELmoto">Strada!$F$4</definedName>
    <definedName name="SELtot">Velivolo!$E$13</definedName>
    <definedName name="SELtotale">Strada!$F$8</definedName>
    <definedName name="T">Velivolo!$B$4</definedName>
    <definedName name="T1h">Strada!$B$11</definedName>
    <definedName name="T8h">'Amb. lavoro'!$B$8</definedName>
    <definedName name="Tday">Velivolo!$B$8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8" i="4"/>
  <c r="E6" i="4"/>
  <c r="H14" i="3"/>
  <c r="H13" i="3"/>
  <c r="C12" i="3"/>
  <c r="C11" i="3"/>
  <c r="C10" i="3"/>
  <c r="B8" i="3"/>
  <c r="F11" i="2"/>
  <c r="B11" i="2"/>
  <c r="F8" i="2"/>
  <c r="E7" i="2"/>
  <c r="E6" i="2"/>
  <c r="E5" i="2"/>
  <c r="E16" i="1"/>
  <c r="E13" i="1"/>
  <c r="D10" i="1"/>
  <c r="B8" i="1"/>
  <c r="D5" i="1"/>
</calcChain>
</file>

<file path=xl/sharedStrings.xml><?xml version="1.0" encoding="utf-8"?>
<sst xmlns="http://schemas.openxmlformats.org/spreadsheetml/2006/main" count="94" uniqueCount="58">
  <si>
    <t>Esempio di calcolo col SEL</t>
  </si>
  <si>
    <t>Sorvolo di un Fokker 50</t>
  </si>
  <si>
    <t>SEL =</t>
  </si>
  <si>
    <t>dB(A)</t>
  </si>
  <si>
    <t>T =</t>
  </si>
  <si>
    <t>s</t>
  </si>
  <si>
    <t>Leq = SEL - 10*log10(T) =</t>
  </si>
  <si>
    <t>Calcolo Leq diurno</t>
  </si>
  <si>
    <t>Se passa un solo velivolo</t>
  </si>
  <si>
    <t>Leq = SEL - 10*log10(Tday) =</t>
  </si>
  <si>
    <t>Nvelivoli =</t>
  </si>
  <si>
    <t>velivoli/giorno</t>
  </si>
  <si>
    <t>SELtot =</t>
  </si>
  <si>
    <t>SEL1vel+10*log10(Nvelivoli) =</t>
  </si>
  <si>
    <t>Livello equivalente diurno di Nvelivoli</t>
  </si>
  <si>
    <t>Leq,tot = SELtot - 10*log10(Tday) =</t>
  </si>
  <si>
    <t>Esempio di SEL stradali</t>
  </si>
  <si>
    <t>Flusso auto :</t>
  </si>
  <si>
    <t>auto/h</t>
  </si>
  <si>
    <t>Flusso camion:</t>
  </si>
  <si>
    <t>camion/h</t>
  </si>
  <si>
    <t>Flusso moto:</t>
  </si>
  <si>
    <t>moto/h</t>
  </si>
  <si>
    <t>SELauto =</t>
  </si>
  <si>
    <t>SELcamion =</t>
  </si>
  <si>
    <t>SELmoto =</t>
  </si>
  <si>
    <t>SELtot,moto = SELmoto + 10*log10(Nmoto) =</t>
  </si>
  <si>
    <t>SELtot,auto = Selauto+10*log10(Nauto) =</t>
  </si>
  <si>
    <t>SELtot,camion = Selcamion +10*log10(Ncamion) =</t>
  </si>
  <si>
    <t>Calcolo il Leq orario</t>
  </si>
  <si>
    <t>T1h =</t>
  </si>
  <si>
    <t>Leq = SEL - 10*log10(T1h) =</t>
  </si>
  <si>
    <t>SELtotale = 10*log10(10^(SEL1/10)+10^(SEL2/10)+10^(SEL3/10))=</t>
  </si>
  <si>
    <t>Ambiente di lavoro</t>
  </si>
  <si>
    <t>Liv. Rumore di fondo =</t>
  </si>
  <si>
    <t>Macchina smerigliatrice, Leq =</t>
  </si>
  <si>
    <t>h</t>
  </si>
  <si>
    <t>Punzonatrice (SEL) =</t>
  </si>
  <si>
    <t>Tempo di esposizione smerigl =</t>
  </si>
  <si>
    <t>Numer di punzonate =</t>
  </si>
  <si>
    <t>pezzi</t>
  </si>
  <si>
    <t>Calcolare il livello equivalente sulle 8h</t>
  </si>
  <si>
    <t>T8h =</t>
  </si>
  <si>
    <t>SEL, fondo =</t>
  </si>
  <si>
    <t>SEL, smerigliatrice =</t>
  </si>
  <si>
    <t>SEL, punzonatrice =</t>
  </si>
  <si>
    <t>Leq = SELtotale - 10*log10(T8h) =</t>
  </si>
  <si>
    <t>Ambiente lavoro 2</t>
  </si>
  <si>
    <t>Macchina 1</t>
  </si>
  <si>
    <t>Tesp =</t>
  </si>
  <si>
    <t>Macchina 2</t>
  </si>
  <si>
    <t xml:space="preserve">Macchina 3 </t>
  </si>
  <si>
    <t>Ttot =</t>
  </si>
  <si>
    <t>Leq = 10*log10((T1*10^(Leq1/10)+T2*10^(Leq2/10)+T3*10^(Leq3/10))/(T1+T2+T3)) =</t>
  </si>
  <si>
    <t>su 10 h</t>
  </si>
  <si>
    <t>LIVELLO DI ESPOSIZIONE PERSONALE SU 8 H</t>
  </si>
  <si>
    <t>Lep = 10*log10((T1*10^(Leq1/10)+T2*10^(Leq2/10)+T3*10^(Leq3/10))/(8h)) =</t>
  </si>
  <si>
    <t>su 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</si>
</sst>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6" zoomScale="202" zoomScaleNormal="202" workbookViewId="0">
      <selection activeCell="E15" sqref="E15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>
        <v>98</v>
      </c>
      <c r="C3" t="s">
        <v>3</v>
      </c>
    </row>
    <row r="4" spans="1:6" x14ac:dyDescent="0.25">
      <c r="A4" t="s">
        <v>4</v>
      </c>
      <c r="B4">
        <v>50</v>
      </c>
      <c r="C4" t="s">
        <v>5</v>
      </c>
    </row>
    <row r="5" spans="1:6" x14ac:dyDescent="0.25">
      <c r="A5" t="s">
        <v>6</v>
      </c>
      <c r="D5" s="1">
        <f>SEL-10*LOG10(T)</f>
        <v>81.010299956639813</v>
      </c>
      <c r="E5" t="s">
        <v>3</v>
      </c>
    </row>
    <row r="6" spans="1:6" x14ac:dyDescent="0.25">
      <c r="D6" s="1"/>
    </row>
    <row r="7" spans="1:6" x14ac:dyDescent="0.25">
      <c r="A7" t="s">
        <v>7</v>
      </c>
      <c r="D7" s="1"/>
    </row>
    <row r="8" spans="1:6" x14ac:dyDescent="0.25">
      <c r="A8" t="s">
        <v>4</v>
      </c>
      <c r="B8">
        <f>16*3600</f>
        <v>57600</v>
      </c>
      <c r="C8" t="s">
        <v>5</v>
      </c>
      <c r="D8" s="1"/>
    </row>
    <row r="9" spans="1:6" x14ac:dyDescent="0.25">
      <c r="A9" t="s">
        <v>8</v>
      </c>
      <c r="D9" s="1"/>
    </row>
    <row r="10" spans="1:6" x14ac:dyDescent="0.25">
      <c r="A10" t="s">
        <v>9</v>
      </c>
      <c r="D10" s="1">
        <f>SEL-10*LOG10(Tday)</f>
        <v>50.39577516576788</v>
      </c>
      <c r="E10" t="s">
        <v>3</v>
      </c>
    </row>
    <row r="12" spans="1:6" x14ac:dyDescent="0.25">
      <c r="A12" t="s">
        <v>10</v>
      </c>
      <c r="B12">
        <v>68</v>
      </c>
      <c r="C12" t="s">
        <v>11</v>
      </c>
    </row>
    <row r="13" spans="1:6" x14ac:dyDescent="0.25">
      <c r="A13" t="s">
        <v>12</v>
      </c>
      <c r="B13" t="s">
        <v>13</v>
      </c>
      <c r="E13" s="1">
        <f>SEL+10*LOG10(Nvelivoli)</f>
        <v>116.32508912706237</v>
      </c>
      <c r="F13" t="s">
        <v>3</v>
      </c>
    </row>
    <row r="15" spans="1:6" x14ac:dyDescent="0.25">
      <c r="A15" t="s">
        <v>14</v>
      </c>
    </row>
    <row r="16" spans="1:6" x14ac:dyDescent="0.25">
      <c r="A16" t="s">
        <v>15</v>
      </c>
      <c r="E16" s="1">
        <f>SELtot-10*LOG10(Tday)</f>
        <v>68.720864292830242</v>
      </c>
      <c r="F16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96" zoomScaleNormal="196" workbookViewId="0">
      <selection activeCell="A8" sqref="A8"/>
    </sheetView>
  </sheetViews>
  <sheetFormatPr defaultRowHeight="15" x14ac:dyDescent="0.25"/>
  <cols>
    <col min="4" max="4" width="16.7109375" customWidth="1"/>
    <col min="5" max="5" width="13.28515625" customWidth="1"/>
  </cols>
  <sheetData>
    <row r="1" spans="1:7" x14ac:dyDescent="0.25">
      <c r="A1" t="s">
        <v>16</v>
      </c>
    </row>
    <row r="2" spans="1:7" x14ac:dyDescent="0.25">
      <c r="A2" t="s">
        <v>17</v>
      </c>
      <c r="C2">
        <v>1350</v>
      </c>
      <c r="D2" t="s">
        <v>18</v>
      </c>
      <c r="E2" t="s">
        <v>23</v>
      </c>
      <c r="F2">
        <v>88</v>
      </c>
      <c r="G2" t="s">
        <v>3</v>
      </c>
    </row>
    <row r="3" spans="1:7" x14ac:dyDescent="0.25">
      <c r="A3" t="s">
        <v>19</v>
      </c>
      <c r="C3">
        <v>187</v>
      </c>
      <c r="D3" t="s">
        <v>20</v>
      </c>
      <c r="E3" t="s">
        <v>24</v>
      </c>
      <c r="F3">
        <v>93</v>
      </c>
      <c r="G3" t="s">
        <v>3</v>
      </c>
    </row>
    <row r="4" spans="1:7" x14ac:dyDescent="0.25">
      <c r="A4" t="s">
        <v>21</v>
      </c>
      <c r="C4">
        <v>256</v>
      </c>
      <c r="D4" t="s">
        <v>22</v>
      </c>
      <c r="E4" t="s">
        <v>25</v>
      </c>
      <c r="F4">
        <v>95</v>
      </c>
      <c r="G4" t="s">
        <v>3</v>
      </c>
    </row>
    <row r="5" spans="1:7" x14ac:dyDescent="0.25">
      <c r="A5" t="s">
        <v>27</v>
      </c>
      <c r="E5" s="1">
        <f>SELauto+10*LOG10(Nauto)</f>
        <v>119.30333768495007</v>
      </c>
      <c r="F5" t="s">
        <v>3</v>
      </c>
    </row>
    <row r="6" spans="1:7" x14ac:dyDescent="0.25">
      <c r="A6" t="s">
        <v>28</v>
      </c>
      <c r="E6" s="1">
        <f>SELcamion+10*LOG10(Ncamion)</f>
        <v>115.71841606536499</v>
      </c>
      <c r="F6" t="s">
        <v>3</v>
      </c>
    </row>
    <row r="7" spans="1:7" x14ac:dyDescent="0.25">
      <c r="A7" t="s">
        <v>26</v>
      </c>
      <c r="E7" s="1">
        <f>SELmoto+10*LOG10(Nmoto)</f>
        <v>119.0823996531185</v>
      </c>
      <c r="F7" t="s">
        <v>3</v>
      </c>
    </row>
    <row r="8" spans="1:7" x14ac:dyDescent="0.25">
      <c r="A8" t="s">
        <v>32</v>
      </c>
      <c r="F8" s="1">
        <f>10*LOG10(10^(E5/10)+10^(E6/10)+10^(E7/10))</f>
        <v>123.08446924524004</v>
      </c>
      <c r="G8" t="s">
        <v>3</v>
      </c>
    </row>
    <row r="9" spans="1:7" x14ac:dyDescent="0.25">
      <c r="F9" s="1"/>
    </row>
    <row r="10" spans="1:7" x14ac:dyDescent="0.25">
      <c r="A10" t="s">
        <v>29</v>
      </c>
      <c r="F10" s="1"/>
    </row>
    <row r="11" spans="1:7" x14ac:dyDescent="0.25">
      <c r="A11" t="s">
        <v>30</v>
      </c>
      <c r="B11">
        <f>3600</f>
        <v>3600</v>
      </c>
      <c r="C11" t="s">
        <v>5</v>
      </c>
      <c r="D11" t="s">
        <v>31</v>
      </c>
      <c r="F11" s="1">
        <f>SELtotale-10*LOG10(T1h)</f>
        <v>87.521444237567181</v>
      </c>
      <c r="G11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60" zoomScaleNormal="160" workbookViewId="0">
      <selection activeCell="H14" sqref="H14"/>
    </sheetView>
  </sheetViews>
  <sheetFormatPr defaultRowHeight="15" x14ac:dyDescent="0.25"/>
  <sheetData>
    <row r="1" spans="1:10" x14ac:dyDescent="0.25">
      <c r="A1" t="s">
        <v>33</v>
      </c>
    </row>
    <row r="3" spans="1:10" x14ac:dyDescent="0.25">
      <c r="A3" t="s">
        <v>34</v>
      </c>
      <c r="D3">
        <v>75</v>
      </c>
      <c r="E3" t="s">
        <v>3</v>
      </c>
    </row>
    <row r="4" spans="1:10" x14ac:dyDescent="0.25">
      <c r="A4" t="s">
        <v>35</v>
      </c>
      <c r="D4">
        <v>84</v>
      </c>
      <c r="E4" t="s">
        <v>3</v>
      </c>
      <c r="F4" t="s">
        <v>38</v>
      </c>
      <c r="I4">
        <v>3</v>
      </c>
      <c r="J4" t="s">
        <v>36</v>
      </c>
    </row>
    <row r="5" spans="1:10" x14ac:dyDescent="0.25">
      <c r="A5" t="s">
        <v>37</v>
      </c>
      <c r="D5">
        <v>95</v>
      </c>
      <c r="E5" t="s">
        <v>3</v>
      </c>
      <c r="F5" t="s">
        <v>39</v>
      </c>
      <c r="I5">
        <v>178</v>
      </c>
      <c r="J5" t="s">
        <v>40</v>
      </c>
    </row>
    <row r="7" spans="1:10" x14ac:dyDescent="0.25">
      <c r="A7" t="s">
        <v>41</v>
      </c>
    </row>
    <row r="8" spans="1:10" x14ac:dyDescent="0.25">
      <c r="A8" t="s">
        <v>42</v>
      </c>
      <c r="B8">
        <f>8*3600</f>
        <v>28800</v>
      </c>
      <c r="C8" t="s">
        <v>5</v>
      </c>
    </row>
    <row r="10" spans="1:10" x14ac:dyDescent="0.25">
      <c r="A10" t="s">
        <v>43</v>
      </c>
      <c r="C10">
        <f>D3+10*LOG10(T8h)</f>
        <v>119.59392487759231</v>
      </c>
      <c r="D10" t="s">
        <v>3</v>
      </c>
    </row>
    <row r="11" spans="1:10" x14ac:dyDescent="0.25">
      <c r="A11" t="s">
        <v>44</v>
      </c>
      <c r="C11">
        <f>D4+10*LOG10(I4*3600)</f>
        <v>124.3342375548695</v>
      </c>
      <c r="D11" t="s">
        <v>3</v>
      </c>
    </row>
    <row r="12" spans="1:10" x14ac:dyDescent="0.25">
      <c r="A12" t="s">
        <v>45</v>
      </c>
      <c r="C12">
        <f>D5+10*LOG10(I5)</f>
        <v>117.50420002308894</v>
      </c>
      <c r="D12" t="s">
        <v>3</v>
      </c>
    </row>
    <row r="13" spans="1:10" x14ac:dyDescent="0.25">
      <c r="A13" t="s">
        <v>32</v>
      </c>
      <c r="H13" s="1">
        <f>10*LOG10(10^(C10/10)+10^(C11/10)+10^(C12/10))</f>
        <v>126.21846814889912</v>
      </c>
      <c r="I13" t="s">
        <v>3</v>
      </c>
    </row>
    <row r="14" spans="1:10" x14ac:dyDescent="0.25">
      <c r="A14" t="s">
        <v>46</v>
      </c>
      <c r="H14" s="1">
        <f>H13-10*LOG10(T8h)</f>
        <v>81.624543271306806</v>
      </c>
      <c r="I14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40" zoomScaleNormal="140" workbookViewId="0">
      <selection activeCell="F6" sqref="F6"/>
    </sheetView>
  </sheetViews>
  <sheetFormatPr defaultRowHeight="15" x14ac:dyDescent="0.25"/>
  <cols>
    <col min="1" max="1" width="12.42578125" customWidth="1"/>
  </cols>
  <sheetData>
    <row r="1" spans="1:11" x14ac:dyDescent="0.25">
      <c r="A1" t="s">
        <v>47</v>
      </c>
    </row>
    <row r="3" spans="1:11" x14ac:dyDescent="0.25">
      <c r="A3" t="s">
        <v>48</v>
      </c>
      <c r="B3">
        <v>78</v>
      </c>
      <c r="C3" t="s">
        <v>3</v>
      </c>
      <c r="D3" t="s">
        <v>49</v>
      </c>
      <c r="E3">
        <v>4</v>
      </c>
      <c r="F3" t="s">
        <v>36</v>
      </c>
    </row>
    <row r="4" spans="1:11" x14ac:dyDescent="0.25">
      <c r="A4" t="s">
        <v>50</v>
      </c>
      <c r="B4">
        <v>84</v>
      </c>
      <c r="C4" t="s">
        <v>3</v>
      </c>
      <c r="D4" t="s">
        <v>49</v>
      </c>
      <c r="E4">
        <v>1</v>
      </c>
      <c r="F4" t="s">
        <v>36</v>
      </c>
    </row>
    <row r="5" spans="1:11" x14ac:dyDescent="0.25">
      <c r="A5" t="s">
        <v>51</v>
      </c>
      <c r="B5">
        <v>76</v>
      </c>
      <c r="C5" t="s">
        <v>3</v>
      </c>
      <c r="D5" t="s">
        <v>49</v>
      </c>
      <c r="E5">
        <v>5</v>
      </c>
      <c r="F5" t="s">
        <v>36</v>
      </c>
    </row>
    <row r="6" spans="1:11" x14ac:dyDescent="0.25">
      <c r="D6" t="s">
        <v>52</v>
      </c>
      <c r="E6">
        <f>E3+E4+E5</f>
        <v>10</v>
      </c>
      <c r="F6" t="s">
        <v>36</v>
      </c>
    </row>
    <row r="8" spans="1:11" x14ac:dyDescent="0.25">
      <c r="A8" t="s">
        <v>53</v>
      </c>
      <c r="I8" s="1">
        <f>10*LOG10((E3*10^(B3/10)+E4*10^(B4/10)+E5*10^(B5/10))/E6)</f>
        <v>78.46723701041897</v>
      </c>
      <c r="J8" t="s">
        <v>3</v>
      </c>
      <c r="K8" t="s">
        <v>54</v>
      </c>
    </row>
    <row r="9" spans="1:11" x14ac:dyDescent="0.25">
      <c r="I9" s="1"/>
    </row>
    <row r="10" spans="1:11" x14ac:dyDescent="0.25">
      <c r="A10" t="s">
        <v>55</v>
      </c>
      <c r="I10" s="1"/>
    </row>
    <row r="11" spans="1:11" x14ac:dyDescent="0.25">
      <c r="A11" t="s">
        <v>56</v>
      </c>
      <c r="I11" s="1">
        <f>10*LOG10((E3*10^(B3/10)+E4*10^(B4/10)+E5*10^(B5/10))/8)</f>
        <v>79.436337140499532</v>
      </c>
      <c r="J11" t="s">
        <v>3</v>
      </c>
      <c r="K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Velivolo</vt:lpstr>
      <vt:lpstr>Strada</vt:lpstr>
      <vt:lpstr>Amb. lavoro</vt:lpstr>
      <vt:lpstr>Amb. Lavoro 2</vt:lpstr>
      <vt:lpstr>Nauto</vt:lpstr>
      <vt:lpstr>Ncamion</vt:lpstr>
      <vt:lpstr>Nmoto</vt:lpstr>
      <vt:lpstr>Nvelivoli</vt:lpstr>
      <vt:lpstr>SEL</vt:lpstr>
      <vt:lpstr>SELauto</vt:lpstr>
      <vt:lpstr>SELcamion</vt:lpstr>
      <vt:lpstr>SELmoto</vt:lpstr>
      <vt:lpstr>SELtot</vt:lpstr>
      <vt:lpstr>SELtotale</vt:lpstr>
      <vt:lpstr>T</vt:lpstr>
      <vt:lpstr>T1h</vt:lpstr>
      <vt:lpstr>T8h</vt:lpstr>
      <vt:lpstr>Tday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2018-05-09T11:07:10Z</dcterms:created>
  <dcterms:modified xsi:type="dcterms:W3CDTF">2018-05-09T12:18:09Z</dcterms:modified>
</cp:coreProperties>
</file>