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7\"/>
    </mc:Choice>
  </mc:AlternateContent>
  <bookViews>
    <workbookView xWindow="1032" yWindow="0" windowWidth="9456" windowHeight="6312"/>
  </bookViews>
  <sheets>
    <sheet name="Sheet1" sheetId="1" r:id="rId1"/>
  </sheets>
  <definedNames>
    <definedName name="A">Sheet1!$C$30</definedName>
    <definedName name="cpa">Sheet1!$F$4</definedName>
    <definedName name="DeltaT">Sheet1!$B$15</definedName>
    <definedName name="Lpmedio">Sheet1!$D$29</definedName>
    <definedName name="Ma">Sheet1!$F$3</definedName>
    <definedName name="Na">Sheet1!$B$34</definedName>
    <definedName name="T">Sheet1!$B$32</definedName>
    <definedName name="V">Sheet1!$B$31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60" i="1"/>
  <c r="E57" i="1"/>
  <c r="D56" i="1"/>
  <c r="D55" i="1"/>
  <c r="D54" i="1"/>
  <c r="F51" i="1"/>
  <c r="F50" i="1"/>
  <c r="F48" i="1"/>
  <c r="F49" i="1"/>
  <c r="D47" i="1"/>
  <c r="E38" i="1"/>
  <c r="E36" i="1"/>
  <c r="E35" i="1"/>
  <c r="D33" i="1"/>
  <c r="C30" i="1"/>
  <c r="D26" i="1"/>
  <c r="D25" i="1"/>
  <c r="D24" i="1"/>
  <c r="C23" i="1"/>
  <c r="D18" i="1"/>
  <c r="B17" i="1"/>
  <c r="B16" i="1"/>
  <c r="B14" i="1"/>
  <c r="E7" i="1"/>
  <c r="E8" i="1" s="1"/>
  <c r="E9" i="1" s="1"/>
  <c r="F3" i="1"/>
  <c r="E10" i="1" l="1"/>
</calcChain>
</file>

<file path=xl/sharedStrings.xml><?xml version="1.0" encoding="utf-8"?>
<sst xmlns="http://schemas.openxmlformats.org/spreadsheetml/2006/main" count="103" uniqueCount="69">
  <si>
    <t>V =</t>
  </si>
  <si>
    <t>m3</t>
  </si>
  <si>
    <t>Tin =</t>
  </si>
  <si>
    <t>C</t>
  </si>
  <si>
    <t>Tfin =</t>
  </si>
  <si>
    <t>Qpunto =</t>
  </si>
  <si>
    <t>W</t>
  </si>
  <si>
    <t>Q = Qpunto * tau = Ma * cpa *DeltaT =</t>
  </si>
  <si>
    <t>J</t>
  </si>
  <si>
    <t>Tai = q / Qpunto =</t>
  </si>
  <si>
    <t>s</t>
  </si>
  <si>
    <t>h</t>
  </si>
  <si>
    <t>Tempo di riscaldamento aria</t>
  </si>
  <si>
    <t>Ma = V * rhoa =</t>
  </si>
  <si>
    <t>kg</t>
  </si>
  <si>
    <t>cpa =</t>
  </si>
  <si>
    <t>J/kgK</t>
  </si>
  <si>
    <t>Ma =</t>
  </si>
  <si>
    <t>kg/s</t>
  </si>
  <si>
    <t>DeltaT =</t>
  </si>
  <si>
    <t>Qpunto2 =</t>
  </si>
  <si>
    <t>Lpunto =</t>
  </si>
  <si>
    <t>Qpunto1 = Qpunto2 + Lpunto =</t>
  </si>
  <si>
    <t>Condizionatore d'aria</t>
  </si>
  <si>
    <t>Ricambio aria</t>
  </si>
  <si>
    <t>N. studenti =</t>
  </si>
  <si>
    <t>N. OLF per studente =</t>
  </si>
  <si>
    <t>N. OLF totali =</t>
  </si>
  <si>
    <t>olf</t>
  </si>
  <si>
    <t xml:space="preserve">Vpunto = 10 * N. OLF totali = </t>
  </si>
  <si>
    <t>l/s</t>
  </si>
  <si>
    <t>m3/s</t>
  </si>
  <si>
    <t>m3/h</t>
  </si>
  <si>
    <t>Campo riverberante</t>
  </si>
  <si>
    <t>Lpmedio = Lw +10*log10(4/A) =</t>
  </si>
  <si>
    <t>A = 0.16 * V / T60 =</t>
  </si>
  <si>
    <t>T60 =</t>
  </si>
  <si>
    <t>m2</t>
  </si>
  <si>
    <t>dB</t>
  </si>
  <si>
    <t>Lw = Lpmedio - 10*log10(4/A) =</t>
  </si>
  <si>
    <t>N altop =</t>
  </si>
  <si>
    <t>Lw,1altop = Lw,tot-10*log10(Na) =</t>
  </si>
  <si>
    <t>Potenza in W di un altop. =</t>
  </si>
  <si>
    <t>Efficenza di 1 altop. =</t>
  </si>
  <si>
    <t>Potenza elettrica di un altop. = Wel/eff. =</t>
  </si>
  <si>
    <t>10*log10(W/W0)</t>
  </si>
  <si>
    <t>W=W0*10^(Lw/10)</t>
  </si>
  <si>
    <t>Risaldamento locale in regime stazionario</t>
  </si>
  <si>
    <t>Tint =</t>
  </si>
  <si>
    <t>Test =</t>
  </si>
  <si>
    <t>S =</t>
  </si>
  <si>
    <t>U =</t>
  </si>
  <si>
    <t>W/m2K</t>
  </si>
  <si>
    <t>Qpunto, inv = S * U * DeltaT =</t>
  </si>
  <si>
    <t>Qpunto,vent = Mpuntoa * cpa * DeltaT =</t>
  </si>
  <si>
    <t>Mpunto = Vpunto * rhoa = V *0.5/3600 *rhoa =</t>
  </si>
  <si>
    <t>Qpunto,VMC = 70% * Qpunto,vent =</t>
  </si>
  <si>
    <t>Qpunto netta totale =</t>
  </si>
  <si>
    <t>Frigorifero di Carnot</t>
  </si>
  <si>
    <t>T1 =</t>
  </si>
  <si>
    <t>K</t>
  </si>
  <si>
    <t>T2 =</t>
  </si>
  <si>
    <t>Eta,frig,Carnot = T2 / (T1-T2) =</t>
  </si>
  <si>
    <t>Eta,macchina =</t>
  </si>
  <si>
    <t>0.5 * Eta,Carnot =</t>
  </si>
  <si>
    <t>=Q2/L</t>
  </si>
  <si>
    <t>L = Q2 / Eta =</t>
  </si>
  <si>
    <t>Maria =</t>
  </si>
  <si>
    <t>Q2 = Maria *cpa * DeltaT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</si>
</sst>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140" zoomScaleNormal="140" workbookViewId="0">
      <selection activeCell="A57" sqref="A57"/>
    </sheetView>
  </sheetViews>
  <sheetFormatPr defaultRowHeight="14.4" x14ac:dyDescent="0.3"/>
  <sheetData>
    <row r="1" spans="1:7" x14ac:dyDescent="0.3">
      <c r="A1" s="1" t="s">
        <v>12</v>
      </c>
    </row>
    <row r="3" spans="1:7" x14ac:dyDescent="0.3">
      <c r="A3" t="s">
        <v>0</v>
      </c>
      <c r="B3">
        <v>300</v>
      </c>
      <c r="C3" t="s">
        <v>1</v>
      </c>
      <c r="D3" t="s">
        <v>13</v>
      </c>
      <c r="F3">
        <f>B3*1.2</f>
        <v>360</v>
      </c>
      <c r="G3" t="s">
        <v>14</v>
      </c>
    </row>
    <row r="4" spans="1:7" x14ac:dyDescent="0.3">
      <c r="A4" t="s">
        <v>2</v>
      </c>
      <c r="B4">
        <v>0</v>
      </c>
      <c r="C4" t="s">
        <v>3</v>
      </c>
      <c r="E4" t="s">
        <v>15</v>
      </c>
      <c r="F4">
        <v>1005</v>
      </c>
      <c r="G4" t="s">
        <v>16</v>
      </c>
    </row>
    <row r="5" spans="1:7" x14ac:dyDescent="0.3">
      <c r="A5" t="s">
        <v>4</v>
      </c>
      <c r="B5">
        <v>20</v>
      </c>
      <c r="C5" t="s">
        <v>3</v>
      </c>
    </row>
    <row r="6" spans="1:7" x14ac:dyDescent="0.3">
      <c r="A6" t="s">
        <v>5</v>
      </c>
      <c r="B6">
        <v>1000</v>
      </c>
      <c r="C6" t="s">
        <v>6</v>
      </c>
    </row>
    <row r="7" spans="1:7" x14ac:dyDescent="0.3">
      <c r="A7" t="s">
        <v>7</v>
      </c>
      <c r="E7">
        <f>Ma*cpa*(B5-B4)</f>
        <v>7236000</v>
      </c>
      <c r="F7" t="s">
        <v>8</v>
      </c>
    </row>
    <row r="8" spans="1:7" x14ac:dyDescent="0.3">
      <c r="A8" t="s">
        <v>9</v>
      </c>
      <c r="E8">
        <f>E7/B6</f>
        <v>7236</v>
      </c>
      <c r="F8" t="s">
        <v>10</v>
      </c>
    </row>
    <row r="9" spans="1:7" x14ac:dyDescent="0.3">
      <c r="E9">
        <f>INT(E8/3600)</f>
        <v>2</v>
      </c>
      <c r="F9" t="s">
        <v>11</v>
      </c>
    </row>
    <row r="10" spans="1:7" x14ac:dyDescent="0.3">
      <c r="E10">
        <f>E8-E9*3600</f>
        <v>36</v>
      </c>
      <c r="F10" t="s">
        <v>10</v>
      </c>
    </row>
    <row r="12" spans="1:7" x14ac:dyDescent="0.3">
      <c r="A12" s="1" t="s">
        <v>23</v>
      </c>
    </row>
    <row r="13" spans="1:7" x14ac:dyDescent="0.3">
      <c r="A13" t="s">
        <v>17</v>
      </c>
      <c r="B13">
        <v>1</v>
      </c>
      <c r="C13" t="s">
        <v>18</v>
      </c>
    </row>
    <row r="14" spans="1:7" x14ac:dyDescent="0.3">
      <c r="A14" t="s">
        <v>15</v>
      </c>
      <c r="B14">
        <f>cpa</f>
        <v>1005</v>
      </c>
      <c r="C14" t="s">
        <v>16</v>
      </c>
    </row>
    <row r="15" spans="1:7" x14ac:dyDescent="0.3">
      <c r="A15" t="s">
        <v>19</v>
      </c>
      <c r="B15">
        <v>13</v>
      </c>
      <c r="C15" t="s">
        <v>3</v>
      </c>
    </row>
    <row r="16" spans="1:7" x14ac:dyDescent="0.3">
      <c r="A16" t="s">
        <v>20</v>
      </c>
      <c r="B16">
        <f>B13*B14*DeltaT</f>
        <v>13065</v>
      </c>
      <c r="C16" t="s">
        <v>6</v>
      </c>
    </row>
    <row r="17" spans="1:5" x14ac:dyDescent="0.3">
      <c r="A17" t="s">
        <v>21</v>
      </c>
      <c r="B17">
        <f>B16/2.5</f>
        <v>5226</v>
      </c>
      <c r="C17" t="s">
        <v>6</v>
      </c>
    </row>
    <row r="18" spans="1:5" x14ac:dyDescent="0.3">
      <c r="A18" t="s">
        <v>22</v>
      </c>
      <c r="D18">
        <f>B16+B17</f>
        <v>18291</v>
      </c>
      <c r="E18" t="s">
        <v>6</v>
      </c>
    </row>
    <row r="20" spans="1:5" x14ac:dyDescent="0.3">
      <c r="A20" s="1" t="s">
        <v>24</v>
      </c>
    </row>
    <row r="21" spans="1:5" x14ac:dyDescent="0.3">
      <c r="A21" t="s">
        <v>25</v>
      </c>
      <c r="C21">
        <v>20</v>
      </c>
    </row>
    <row r="22" spans="1:5" x14ac:dyDescent="0.3">
      <c r="A22" t="s">
        <v>26</v>
      </c>
      <c r="C22">
        <v>1.3</v>
      </c>
      <c r="D22" t="s">
        <v>28</v>
      </c>
    </row>
    <row r="23" spans="1:5" x14ac:dyDescent="0.3">
      <c r="A23" t="s">
        <v>27</v>
      </c>
      <c r="C23">
        <f>C21*C22</f>
        <v>26</v>
      </c>
      <c r="D23" t="s">
        <v>28</v>
      </c>
    </row>
    <row r="24" spans="1:5" x14ac:dyDescent="0.3">
      <c r="A24" t="s">
        <v>29</v>
      </c>
      <c r="D24">
        <f>C23*10</f>
        <v>260</v>
      </c>
      <c r="E24" t="s">
        <v>30</v>
      </c>
    </row>
    <row r="25" spans="1:5" x14ac:dyDescent="0.3">
      <c r="D25">
        <f>D24/1000</f>
        <v>0.26</v>
      </c>
      <c r="E25" t="s">
        <v>31</v>
      </c>
    </row>
    <row r="26" spans="1:5" x14ac:dyDescent="0.3">
      <c r="D26">
        <f>D25*3600</f>
        <v>936</v>
      </c>
      <c r="E26" t="s">
        <v>32</v>
      </c>
    </row>
    <row r="28" spans="1:5" x14ac:dyDescent="0.3">
      <c r="A28" t="s">
        <v>33</v>
      </c>
    </row>
    <row r="29" spans="1:5" x14ac:dyDescent="0.3">
      <c r="A29" t="s">
        <v>34</v>
      </c>
      <c r="D29">
        <v>85</v>
      </c>
      <c r="E29" t="s">
        <v>38</v>
      </c>
    </row>
    <row r="30" spans="1:5" x14ac:dyDescent="0.3">
      <c r="A30" t="s">
        <v>35</v>
      </c>
      <c r="C30">
        <f>0.16*V/T</f>
        <v>240</v>
      </c>
      <c r="D30" t="s">
        <v>37</v>
      </c>
    </row>
    <row r="31" spans="1:5" x14ac:dyDescent="0.3">
      <c r="A31" t="s">
        <v>0</v>
      </c>
      <c r="B31">
        <v>3000</v>
      </c>
      <c r="C31" t="s">
        <v>1</v>
      </c>
    </row>
    <row r="32" spans="1:5" x14ac:dyDescent="0.3">
      <c r="A32" t="s">
        <v>36</v>
      </c>
      <c r="B32">
        <v>2</v>
      </c>
      <c r="C32" t="s">
        <v>10</v>
      </c>
    </row>
    <row r="33" spans="1:7" x14ac:dyDescent="0.3">
      <c r="A33" t="s">
        <v>39</v>
      </c>
      <c r="D33">
        <f>Lpmedio-10*LOG10(4/A)</f>
        <v>102.78151250383644</v>
      </c>
      <c r="E33" t="s">
        <v>38</v>
      </c>
    </row>
    <row r="34" spans="1:7" x14ac:dyDescent="0.3">
      <c r="A34" t="s">
        <v>40</v>
      </c>
      <c r="B34">
        <v>20</v>
      </c>
    </row>
    <row r="35" spans="1:7" x14ac:dyDescent="0.3">
      <c r="A35" s="1" t="s">
        <v>41</v>
      </c>
      <c r="B35" s="1"/>
      <c r="C35" s="1"/>
      <c r="D35" s="1"/>
      <c r="E35" s="1">
        <f>D33-10*LOG10(Na)</f>
        <v>89.771212547196626</v>
      </c>
      <c r="F35" s="1" t="s">
        <v>38</v>
      </c>
      <c r="G35" s="3" t="s">
        <v>45</v>
      </c>
    </row>
    <row r="36" spans="1:7" x14ac:dyDescent="0.3">
      <c r="A36" t="s">
        <v>42</v>
      </c>
      <c r="E36">
        <f>0.000000000001*10^(E35/10)</f>
        <v>9.4868329805051544E-4</v>
      </c>
      <c r="F36" t="s">
        <v>6</v>
      </c>
      <c r="G36" t="s">
        <v>46</v>
      </c>
    </row>
    <row r="37" spans="1:7" x14ac:dyDescent="0.3">
      <c r="A37" t="s">
        <v>43</v>
      </c>
      <c r="E37" s="2">
        <v>1.5E-3</v>
      </c>
    </row>
    <row r="38" spans="1:7" x14ac:dyDescent="0.3">
      <c r="A38" t="s">
        <v>44</v>
      </c>
      <c r="E38">
        <f>E36/E37</f>
        <v>0.63245553203367699</v>
      </c>
      <c r="F38" t="s">
        <v>6</v>
      </c>
    </row>
    <row r="40" spans="1:7" x14ac:dyDescent="0.3">
      <c r="A40" t="s">
        <v>47</v>
      </c>
    </row>
    <row r="41" spans="1:7" x14ac:dyDescent="0.3">
      <c r="A41" t="s">
        <v>0</v>
      </c>
      <c r="B41">
        <v>100</v>
      </c>
      <c r="C41" t="s">
        <v>1</v>
      </c>
    </row>
    <row r="42" spans="1:7" x14ac:dyDescent="0.3">
      <c r="A42" t="s">
        <v>48</v>
      </c>
      <c r="B42">
        <v>20</v>
      </c>
      <c r="C42" t="s">
        <v>3</v>
      </c>
    </row>
    <row r="43" spans="1:7" x14ac:dyDescent="0.3">
      <c r="A43" t="s">
        <v>49</v>
      </c>
      <c r="B43">
        <v>-5</v>
      </c>
      <c r="C43" t="s">
        <v>3</v>
      </c>
    </row>
    <row r="44" spans="1:7" x14ac:dyDescent="0.3">
      <c r="A44" t="s">
        <v>19</v>
      </c>
      <c r="B44">
        <v>25</v>
      </c>
      <c r="C44" t="s">
        <v>3</v>
      </c>
    </row>
    <row r="45" spans="1:7" x14ac:dyDescent="0.3">
      <c r="A45" t="s">
        <v>50</v>
      </c>
      <c r="B45">
        <v>20</v>
      </c>
      <c r="C45" t="s">
        <v>37</v>
      </c>
    </row>
    <row r="46" spans="1:7" x14ac:dyDescent="0.3">
      <c r="A46" t="s">
        <v>51</v>
      </c>
      <c r="B46">
        <v>0.5</v>
      </c>
      <c r="C46" t="s">
        <v>52</v>
      </c>
    </row>
    <row r="47" spans="1:7" x14ac:dyDescent="0.3">
      <c r="A47" t="s">
        <v>53</v>
      </c>
      <c r="D47">
        <f>B45*B46*B44</f>
        <v>250</v>
      </c>
      <c r="E47" t="s">
        <v>6</v>
      </c>
    </row>
    <row r="48" spans="1:7" x14ac:dyDescent="0.3">
      <c r="A48" t="s">
        <v>54</v>
      </c>
      <c r="F48">
        <f>F49*cpa*B44</f>
        <v>418.75</v>
      </c>
      <c r="G48" t="s">
        <v>6</v>
      </c>
    </row>
    <row r="49" spans="1:7" x14ac:dyDescent="0.3">
      <c r="A49" t="s">
        <v>55</v>
      </c>
      <c r="F49">
        <f>B41*0.5/3600*1.2</f>
        <v>1.6666666666666666E-2</v>
      </c>
      <c r="G49" t="s">
        <v>18</v>
      </c>
    </row>
    <row r="50" spans="1:7" x14ac:dyDescent="0.3">
      <c r="A50" t="s">
        <v>56</v>
      </c>
      <c r="F50">
        <f>F48*0.7</f>
        <v>293.125</v>
      </c>
      <c r="G50" t="s">
        <v>6</v>
      </c>
    </row>
    <row r="51" spans="1:7" x14ac:dyDescent="0.3">
      <c r="A51" t="s">
        <v>57</v>
      </c>
      <c r="F51">
        <f>D47+F48-F50</f>
        <v>375.625</v>
      </c>
      <c r="G51" t="s">
        <v>6</v>
      </c>
    </row>
    <row r="53" spans="1:7" x14ac:dyDescent="0.3">
      <c r="A53" t="s">
        <v>58</v>
      </c>
    </row>
    <row r="54" spans="1:7" x14ac:dyDescent="0.3">
      <c r="A54" t="s">
        <v>59</v>
      </c>
      <c r="B54">
        <v>35</v>
      </c>
      <c r="C54" t="s">
        <v>3</v>
      </c>
      <c r="D54">
        <f>B54+273</f>
        <v>308</v>
      </c>
      <c r="E54" t="s">
        <v>60</v>
      </c>
    </row>
    <row r="55" spans="1:7" x14ac:dyDescent="0.3">
      <c r="A55" t="s">
        <v>61</v>
      </c>
      <c r="B55">
        <v>22</v>
      </c>
      <c r="C55" t="s">
        <v>3</v>
      </c>
      <c r="D55">
        <f>B55+273</f>
        <v>295</v>
      </c>
      <c r="E55" t="s">
        <v>60</v>
      </c>
    </row>
    <row r="56" spans="1:7" x14ac:dyDescent="0.3">
      <c r="A56" t="s">
        <v>62</v>
      </c>
      <c r="D56">
        <f>D55/(D54-D55)</f>
        <v>22.692307692307693</v>
      </c>
    </row>
    <row r="57" spans="1:7" x14ac:dyDescent="0.3">
      <c r="A57" t="s">
        <v>63</v>
      </c>
      <c r="C57" t="s">
        <v>64</v>
      </c>
      <c r="E57">
        <f>D56*0.5</f>
        <v>11.346153846153847</v>
      </c>
      <c r="F57" s="3" t="s">
        <v>65</v>
      </c>
    </row>
    <row r="58" spans="1:7" x14ac:dyDescent="0.3">
      <c r="A58" t="s">
        <v>66</v>
      </c>
      <c r="C58">
        <f>D60/E57</f>
        <v>1151.4915254237287</v>
      </c>
      <c r="D58" t="s">
        <v>6</v>
      </c>
    </row>
    <row r="59" spans="1:7" x14ac:dyDescent="0.3">
      <c r="A59" t="s">
        <v>67</v>
      </c>
      <c r="B59">
        <v>1</v>
      </c>
      <c r="C59" t="s">
        <v>18</v>
      </c>
    </row>
    <row r="60" spans="1:7" x14ac:dyDescent="0.3">
      <c r="A60" t="s">
        <v>68</v>
      </c>
      <c r="D60">
        <f>B59*cpa*(B54-B55)</f>
        <v>13065</v>
      </c>
      <c r="E60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</vt:lpstr>
      <vt:lpstr>cpa</vt:lpstr>
      <vt:lpstr>DeltaT</vt:lpstr>
      <vt:lpstr>Lpmedio</vt:lpstr>
      <vt:lpstr>Ma</vt:lpstr>
      <vt:lpstr>Na</vt:lpstr>
      <vt:lpstr>T</vt:lpstr>
      <vt:lpstr>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2017-06-07T10:56:21Z</dcterms:created>
  <dcterms:modified xsi:type="dcterms:W3CDTF">2017-06-07T11:37:11Z</dcterms:modified>
</cp:coreProperties>
</file>