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FTAC\2022\Lezioni\Lezione-2\"/>
    </mc:Choice>
  </mc:AlternateContent>
  <xr:revisionPtr revIDLastSave="0" documentId="13_ncr:1_{8E020CDD-00BE-4F6B-B457-3FE1D78BD781}" xr6:coauthVersionLast="47" xr6:coauthVersionMax="47" xr10:uidLastSave="{00000000-0000-0000-0000-000000000000}"/>
  <bookViews>
    <workbookView xWindow="1284" yWindow="204" windowWidth="12696" windowHeight="11604" activeTab="1" xr2:uid="{634DAF33-D46D-4D83-96EA-816F92CACAB4}"/>
  </bookViews>
  <sheets>
    <sheet name="Glaser-1" sheetId="1" r:id="rId1"/>
    <sheet name="Glaser-2" sheetId="2" r:id="rId2"/>
  </sheets>
  <definedNames>
    <definedName name="Dv0" localSheetId="1">'Glaser-2'!$B$12</definedName>
    <definedName name="Dv0">'Glaser-1'!$B$11</definedName>
    <definedName name="J" localSheetId="1">'Glaser-2'!$E$11</definedName>
    <definedName name="J">'Glaser-1'!$E$10</definedName>
    <definedName name="S" localSheetId="1">'Glaser-2'!$F$1</definedName>
    <definedName name="S">'Glaser-1'!$F$1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7" i="2"/>
  <c r="C26" i="2"/>
  <c r="C21" i="2"/>
  <c r="C20" i="2"/>
  <c r="C16" i="2"/>
  <c r="C15" i="2"/>
  <c r="C19" i="2" s="1"/>
  <c r="C14" i="2"/>
  <c r="C18" i="2" s="1"/>
  <c r="C13" i="2"/>
  <c r="C17" i="2" s="1"/>
  <c r="D9" i="2"/>
  <c r="D3" i="2"/>
  <c r="D4" i="2" s="1"/>
  <c r="C23" i="2" l="1"/>
  <c r="E11" i="2"/>
  <c r="C24" i="2" s="1"/>
  <c r="C14" i="1"/>
  <c r="C17" i="1" s="1"/>
  <c r="C13" i="1"/>
  <c r="C16" i="1" s="1"/>
  <c r="C12" i="1"/>
  <c r="C15" i="1" s="1"/>
  <c r="D8" i="1"/>
  <c r="D7" i="1" s="1"/>
  <c r="D3" i="1"/>
  <c r="D4" i="1" s="1"/>
  <c r="D5" i="2" l="1"/>
  <c r="C25" i="2"/>
  <c r="D6" i="2" s="1"/>
  <c r="C18" i="1"/>
  <c r="C20" i="1" s="1"/>
  <c r="E10" i="1"/>
  <c r="C21" i="1" s="1"/>
  <c r="C22" i="1" l="1"/>
  <c r="D6" i="1" s="1"/>
  <c r="D5" i="1"/>
</calcChain>
</file>

<file path=xl/sharedStrings.xml><?xml version="1.0" encoding="utf-8"?>
<sst xmlns="http://schemas.openxmlformats.org/spreadsheetml/2006/main" count="76" uniqueCount="35">
  <si>
    <t>Diffusione in parete multistrato</t>
  </si>
  <si>
    <t>T (°C)</t>
  </si>
  <si>
    <t>pv (Pa)</t>
  </si>
  <si>
    <t>psat (Pa)</t>
  </si>
  <si>
    <t>Dv1 = Dv0/mu1 =</t>
  </si>
  <si>
    <t>Dv0 =</t>
  </si>
  <si>
    <t>kg/(mhPa)</t>
  </si>
  <si>
    <t>Dv2 = Dv0/mu2 =</t>
  </si>
  <si>
    <t>Jv = S*(pv,in-pv,out)/(s1/Dv1+s2/Dv2+s3/Dv3) =</t>
  </si>
  <si>
    <t>kg/h</t>
  </si>
  <si>
    <t>Dv3 = Dv0/mu3 =</t>
  </si>
  <si>
    <t>Rd1 = s1/(S*Dv1) =</t>
  </si>
  <si>
    <t>Rd3 = s3/(S*Dv3)</t>
  </si>
  <si>
    <t>Rd2 = s2/S*Dv2) =</t>
  </si>
  <si>
    <t>S =</t>
  </si>
  <si>
    <t>m2</t>
  </si>
  <si>
    <t>Legge di Ohm diffusiva</t>
  </si>
  <si>
    <t>Rdtot =</t>
  </si>
  <si>
    <t>J = (p1-p2)/Rdtot =</t>
  </si>
  <si>
    <t>punto</t>
  </si>
  <si>
    <t>in</t>
  </si>
  <si>
    <t>out</t>
  </si>
  <si>
    <t>p,in</t>
  </si>
  <si>
    <t>p,out</t>
  </si>
  <si>
    <t>A</t>
  </si>
  <si>
    <t>B</t>
  </si>
  <si>
    <t>pA = pin - J*Rd1 =</t>
  </si>
  <si>
    <t>Pa</t>
  </si>
  <si>
    <t>PB = pA - J*Rd2 =</t>
  </si>
  <si>
    <t>C</t>
  </si>
  <si>
    <t>s (m)</t>
  </si>
  <si>
    <t>mu</t>
  </si>
  <si>
    <t>Dv4 = Dv0/mu4 =</t>
  </si>
  <si>
    <t>Rd4 = s4/(S*Dv4)</t>
  </si>
  <si>
    <t>pC = pB - J*Rd3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</si>
</sst>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Diagramma di Glaser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psat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'Glaser-1'!$C$3:$C$8</c:f>
              <c:numCache>
                <c:formatCode>General</c:formatCode>
                <c:ptCount val="6"/>
                <c:pt idx="0">
                  <c:v>2338.9</c:v>
                </c:pt>
                <c:pt idx="1">
                  <c:v>1950.6</c:v>
                </c:pt>
                <c:pt idx="2">
                  <c:v>1807.1</c:v>
                </c:pt>
                <c:pt idx="3">
                  <c:v>676.7</c:v>
                </c:pt>
                <c:pt idx="4">
                  <c:v>666.9</c:v>
                </c:pt>
                <c:pt idx="5">
                  <c:v>611.20000000000005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4-4225-A790-C3A4CFB1892D}"/>
            </c:ext>
          </c:extLst>
        </c:ser>
        <c:ser>
          <c:idx val="1"/>
          <c:order val="1"/>
          <c:tx>
            <c:v>pv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'Glaser-1'!$D$3:$D$8</c:f>
              <c:numCache>
                <c:formatCode>General</c:formatCode>
                <c:ptCount val="6"/>
                <c:pt idx="0">
                  <c:v>1637.23</c:v>
                </c:pt>
                <c:pt idx="1">
                  <c:v>1637.23</c:v>
                </c:pt>
                <c:pt idx="2">
                  <c:v>1516.4355555555555</c:v>
                </c:pt>
                <c:pt idx="3">
                  <c:v>1033.2577777777778</c:v>
                </c:pt>
                <c:pt idx="4">
                  <c:v>550.08000000000004</c:v>
                </c:pt>
                <c:pt idx="5">
                  <c:v>550.08000000000004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4-4225-A790-C3A4CFB18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035648"/>
        <c:axId val="1096021920"/>
      </c:lineChart>
      <c:catAx>
        <c:axId val="109603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Punto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021920"/>
        <c:crosses val="autoZero"/>
        <c:auto val="1"/>
        <c:lblAlgn val="ctr"/>
        <c:lblOffset val="100"/>
        <c:noMultiLvlLbl val="0"/>
      </c:catAx>
      <c:valAx>
        <c:axId val="10960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pv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03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Diagramma di Glaser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psat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'Glaser-2'!$C$3:$C$9</c:f>
              <c:numCache>
                <c:formatCode>General</c:formatCode>
                <c:ptCount val="7"/>
                <c:pt idx="0">
                  <c:v>2338.9</c:v>
                </c:pt>
                <c:pt idx="1">
                  <c:v>2226</c:v>
                </c:pt>
                <c:pt idx="2">
                  <c:v>2104.4</c:v>
                </c:pt>
                <c:pt idx="3">
                  <c:v>1652.1</c:v>
                </c:pt>
                <c:pt idx="4">
                  <c:v>1450.2</c:v>
                </c:pt>
                <c:pt idx="5">
                  <c:v>716.4</c:v>
                </c:pt>
                <c:pt idx="6">
                  <c:v>611.20000000000005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C-45CB-849D-58FC4F5D9566}"/>
            </c:ext>
          </c:extLst>
        </c:ser>
        <c:ser>
          <c:idx val="1"/>
          <c:order val="1"/>
          <c:tx>
            <c:v>pv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'Glaser-2'!$D$3:$D$9</c:f>
              <c:numCache>
                <c:formatCode>General</c:formatCode>
                <c:ptCount val="7"/>
                <c:pt idx="0">
                  <c:v>1637.23</c:v>
                </c:pt>
                <c:pt idx="1">
                  <c:v>1637.23</c:v>
                </c:pt>
                <c:pt idx="2">
                  <c:v>1516.4355555555555</c:v>
                </c:pt>
                <c:pt idx="3">
                  <c:v>1033.2577777777778</c:v>
                </c:pt>
                <c:pt idx="4">
                  <c:v>589.52308390022677</c:v>
                </c:pt>
                <c:pt idx="5">
                  <c:v>550.08000000000004</c:v>
                </c:pt>
                <c:pt idx="6">
                  <c:v>550.08000000000004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C-45CB-849D-58FC4F5D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035648"/>
        <c:axId val="1096021920"/>
      </c:lineChart>
      <c:catAx>
        <c:axId val="109603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Punto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021920"/>
        <c:crosses val="autoZero"/>
        <c:auto val="1"/>
        <c:lblAlgn val="ctr"/>
        <c:lblOffset val="100"/>
        <c:noMultiLvlLbl val="0"/>
      </c:catAx>
      <c:valAx>
        <c:axId val="10960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pv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03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417095</xdr:colOff>
      <xdr:row>1</xdr:row>
      <xdr:rowOff>4014</xdr:rowOff>
    </xdr:from>
    <xdr:to>
      <xdr:col>14</xdr:col>
      <xdr:colOff>264808</xdr:colOff>
      <xdr:row>18</xdr:row>
      <xdr:rowOff>108085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CCAB77-4654-451E-B063-545F002A3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276584</xdr:colOff>
      <xdr:row>1</xdr:row>
      <xdr:rowOff>85077</xdr:rowOff>
    </xdr:from>
    <xdr:to>
      <xdr:col>16</xdr:col>
      <xdr:colOff>124298</xdr:colOff>
      <xdr:row>22</xdr:row>
      <xdr:rowOff>5403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B0B193-1752-4F17-AB02-A248B6B1D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199957</xdr:colOff>
      <xdr:row>3</xdr:row>
      <xdr:rowOff>167531</xdr:rowOff>
    </xdr:from>
    <xdr:to>
      <xdr:col>14</xdr:col>
      <xdr:colOff>259404</xdr:colOff>
      <xdr:row>17</xdr:row>
      <xdr:rowOff>75659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2840487-AC7C-4565-A296-A35C60D6A9C0}"/>
            </a:ext>
          </a:extLst>
        </xdr:cNvPr>
        <xdr:cNvSpPr/>
      </xdr:nvSpPr>
      <xdr:spPr>
        <a:xfrm>
          <a:off x="8473872" y="718765"/>
          <a:ext cx="670128" cy="2480554"/>
        </a:xfrm>
        <a:prstGeom prst="rect">
          <a:avLst/>
        </a:prstGeom>
        <a:solidFill>
          <a:schemeClr val="accent1">
            <a:alpha val="2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2565-8DD5-4BC5-9325-7A49E3619B95}">
  <dimension ref="A1:G22"/>
  <sheetViews>
    <sheetView zoomScale="141" zoomScaleNormal="141" workbookViewId="0"/>
  </sheetViews>
  <sheetFormatPr defaultRowHeight="14.4" x14ac:dyDescent="0.3"/>
  <cols>
    <col min="2" max="2" width="10.21875" customWidth="1"/>
    <col min="3" max="3" width="12.44140625" bestFit="1" customWidth="1"/>
  </cols>
  <sheetData>
    <row r="1" spans="1:7" x14ac:dyDescent="0.3">
      <c r="A1" t="s">
        <v>0</v>
      </c>
      <c r="E1" t="s">
        <v>14</v>
      </c>
      <c r="F1">
        <v>10</v>
      </c>
      <c r="G1" t="s">
        <v>15</v>
      </c>
    </row>
    <row r="2" spans="1:7" x14ac:dyDescent="0.3">
      <c r="A2" t="s">
        <v>19</v>
      </c>
      <c r="B2" t="s">
        <v>1</v>
      </c>
      <c r="C2" t="s">
        <v>3</v>
      </c>
      <c r="D2" t="s">
        <v>2</v>
      </c>
    </row>
    <row r="3" spans="1:7" x14ac:dyDescent="0.3">
      <c r="A3" t="s">
        <v>20</v>
      </c>
      <c r="B3">
        <v>20</v>
      </c>
      <c r="C3">
        <v>2338.9</v>
      </c>
      <c r="D3">
        <f>C3*0.7</f>
        <v>1637.23</v>
      </c>
    </row>
    <row r="4" spans="1:7" x14ac:dyDescent="0.3">
      <c r="A4" t="s">
        <v>22</v>
      </c>
      <c r="B4">
        <v>17.100000000000001</v>
      </c>
      <c r="C4">
        <v>1950.6</v>
      </c>
      <c r="D4">
        <f>D3</f>
        <v>1637.23</v>
      </c>
    </row>
    <row r="5" spans="1:7" x14ac:dyDescent="0.3">
      <c r="A5" t="s">
        <v>24</v>
      </c>
      <c r="B5">
        <v>15.9</v>
      </c>
      <c r="C5">
        <v>1807.1</v>
      </c>
      <c r="D5">
        <f>C21</f>
        <v>1516.4355555555555</v>
      </c>
    </row>
    <row r="6" spans="1:7" x14ac:dyDescent="0.3">
      <c r="A6" t="s">
        <v>25</v>
      </c>
      <c r="B6">
        <v>1.4</v>
      </c>
      <c r="C6">
        <v>676.7</v>
      </c>
      <c r="D6">
        <f>C22</f>
        <v>1033.2577777777778</v>
      </c>
    </row>
    <row r="7" spans="1:7" x14ac:dyDescent="0.3">
      <c r="A7" t="s">
        <v>23</v>
      </c>
      <c r="B7">
        <v>1.2</v>
      </c>
      <c r="C7">
        <v>666.9</v>
      </c>
      <c r="D7">
        <f>D8</f>
        <v>550.08000000000004</v>
      </c>
    </row>
    <row r="8" spans="1:7" x14ac:dyDescent="0.3">
      <c r="A8" t="s">
        <v>21</v>
      </c>
      <c r="B8">
        <v>0</v>
      </c>
      <c r="C8">
        <v>611.20000000000005</v>
      </c>
      <c r="D8">
        <f>0.9*C8</f>
        <v>550.08000000000004</v>
      </c>
    </row>
    <row r="10" spans="1:7" x14ac:dyDescent="0.3">
      <c r="A10" t="s">
        <v>8</v>
      </c>
      <c r="E10" s="2">
        <f>10*(D3-D8)/(0.05/C12+0.1/C13+0.05/C14)</f>
        <v>3.237291111111111E-3</v>
      </c>
      <c r="F10" t="s">
        <v>9</v>
      </c>
    </row>
    <row r="11" spans="1:7" x14ac:dyDescent="0.3">
      <c r="A11" t="s">
        <v>5</v>
      </c>
      <c r="B11" s="1">
        <v>6.7000000000000004E-7</v>
      </c>
      <c r="C11" t="s">
        <v>6</v>
      </c>
    </row>
    <row r="12" spans="1:7" x14ac:dyDescent="0.3">
      <c r="A12" t="s">
        <v>4</v>
      </c>
      <c r="C12">
        <f>Dv0/5</f>
        <v>1.3400000000000001E-7</v>
      </c>
      <c r="D12" t="s">
        <v>6</v>
      </c>
    </row>
    <row r="13" spans="1:7" x14ac:dyDescent="0.3">
      <c r="A13" t="s">
        <v>7</v>
      </c>
      <c r="C13">
        <f>Dv0/10</f>
        <v>6.7000000000000004E-8</v>
      </c>
      <c r="D13" t="s">
        <v>6</v>
      </c>
    </row>
    <row r="14" spans="1:7" x14ac:dyDescent="0.3">
      <c r="A14" t="s">
        <v>10</v>
      </c>
      <c r="C14">
        <f>Dv0/20</f>
        <v>3.3500000000000002E-8</v>
      </c>
      <c r="D14" t="s">
        <v>6</v>
      </c>
    </row>
    <row r="15" spans="1:7" x14ac:dyDescent="0.3">
      <c r="A15" t="s">
        <v>11</v>
      </c>
      <c r="C15">
        <f>0.05/(S*C12)</f>
        <v>37313.432835820895</v>
      </c>
    </row>
    <row r="16" spans="1:7" x14ac:dyDescent="0.3">
      <c r="A16" t="s">
        <v>13</v>
      </c>
      <c r="C16">
        <f>0.1/(S*C13)</f>
        <v>149253.73134328358</v>
      </c>
    </row>
    <row r="17" spans="1:4" x14ac:dyDescent="0.3">
      <c r="A17" t="s">
        <v>12</v>
      </c>
      <c r="C17">
        <f>0.05/(S*C14)</f>
        <v>149253.73134328358</v>
      </c>
    </row>
    <row r="18" spans="1:4" x14ac:dyDescent="0.3">
      <c r="A18" t="s">
        <v>17</v>
      </c>
      <c r="C18">
        <f>C17+C16+C15</f>
        <v>335820.89552238805</v>
      </c>
    </row>
    <row r="19" spans="1:4" x14ac:dyDescent="0.3">
      <c r="A19" t="s">
        <v>16</v>
      </c>
    </row>
    <row r="20" spans="1:4" x14ac:dyDescent="0.3">
      <c r="A20" t="s">
        <v>18</v>
      </c>
      <c r="C20">
        <f>(D3-D8)/C18</f>
        <v>3.2372911111111114E-3</v>
      </c>
      <c r="D20" t="s">
        <v>9</v>
      </c>
    </row>
    <row r="21" spans="1:4" x14ac:dyDescent="0.3">
      <c r="A21" t="s">
        <v>26</v>
      </c>
      <c r="C21">
        <f>D3-J*C15</f>
        <v>1516.4355555555555</v>
      </c>
      <c r="D21" t="s">
        <v>27</v>
      </c>
    </row>
    <row r="22" spans="1:4" x14ac:dyDescent="0.3">
      <c r="A22" t="s">
        <v>28</v>
      </c>
      <c r="C22">
        <f>C21-J*C16</f>
        <v>1033.2577777777778</v>
      </c>
      <c r="D22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0E56-96F5-46EC-9771-ABF671E3D750}">
  <dimension ref="A1:G26"/>
  <sheetViews>
    <sheetView tabSelected="1" topLeftCell="F1" zoomScale="141" zoomScaleNormal="141" workbookViewId="0">
      <selection activeCell="R12" sqref="R12"/>
    </sheetView>
  </sheetViews>
  <sheetFormatPr defaultRowHeight="14.4" x14ac:dyDescent="0.3"/>
  <cols>
    <col min="2" max="2" width="10.21875" customWidth="1"/>
    <col min="3" max="3" width="12.44140625" bestFit="1" customWidth="1"/>
  </cols>
  <sheetData>
    <row r="1" spans="1:7" x14ac:dyDescent="0.3">
      <c r="A1" t="s">
        <v>0</v>
      </c>
      <c r="E1" t="s">
        <v>14</v>
      </c>
      <c r="F1">
        <v>10</v>
      </c>
      <c r="G1" t="s">
        <v>15</v>
      </c>
    </row>
    <row r="2" spans="1:7" x14ac:dyDescent="0.3">
      <c r="A2" t="s">
        <v>19</v>
      </c>
      <c r="B2" t="s">
        <v>1</v>
      </c>
      <c r="C2" t="s">
        <v>3</v>
      </c>
      <c r="D2" t="s">
        <v>2</v>
      </c>
      <c r="E2" t="s">
        <v>30</v>
      </c>
      <c r="F2" t="s">
        <v>31</v>
      </c>
    </row>
    <row r="3" spans="1:7" x14ac:dyDescent="0.3">
      <c r="A3" t="s">
        <v>20</v>
      </c>
      <c r="B3">
        <v>20</v>
      </c>
      <c r="C3">
        <v>2338.9</v>
      </c>
      <c r="D3">
        <f>C3*0.7</f>
        <v>1637.23</v>
      </c>
    </row>
    <row r="4" spans="1:7" x14ac:dyDescent="0.3">
      <c r="A4" t="s">
        <v>22</v>
      </c>
      <c r="B4">
        <v>19.2</v>
      </c>
      <c r="C4">
        <v>2226</v>
      </c>
      <c r="D4">
        <f>D3</f>
        <v>1637.23</v>
      </c>
    </row>
    <row r="5" spans="1:7" x14ac:dyDescent="0.3">
      <c r="A5" t="s">
        <v>24</v>
      </c>
      <c r="B5">
        <v>18.3</v>
      </c>
      <c r="C5">
        <v>2104.4</v>
      </c>
      <c r="D5">
        <f>C24</f>
        <v>1516.4355555555555</v>
      </c>
      <c r="E5">
        <v>0.05</v>
      </c>
      <c r="F5">
        <v>5</v>
      </c>
    </row>
    <row r="6" spans="1:7" x14ac:dyDescent="0.3">
      <c r="A6" t="s">
        <v>25</v>
      </c>
      <c r="B6">
        <v>14.5</v>
      </c>
      <c r="C6">
        <v>1652.1</v>
      </c>
      <c r="D6">
        <f>C25</f>
        <v>1033.2577777777778</v>
      </c>
      <c r="E6">
        <v>0.1</v>
      </c>
      <c r="F6">
        <v>10</v>
      </c>
    </row>
    <row r="7" spans="1:7" x14ac:dyDescent="0.3">
      <c r="A7" t="s">
        <v>29</v>
      </c>
      <c r="B7">
        <v>12.5</v>
      </c>
      <c r="C7">
        <v>1450.2</v>
      </c>
      <c r="D7">
        <f>C26</f>
        <v>589.52308390022677</v>
      </c>
      <c r="E7">
        <v>0.05</v>
      </c>
      <c r="F7">
        <v>20</v>
      </c>
    </row>
    <row r="8" spans="1:7" x14ac:dyDescent="0.3">
      <c r="A8" t="s">
        <v>23</v>
      </c>
      <c r="B8">
        <v>2.2000000000000002</v>
      </c>
      <c r="C8">
        <v>716.4</v>
      </c>
      <c r="D8">
        <f>D9</f>
        <v>550.08000000000004</v>
      </c>
      <c r="E8">
        <v>0.1</v>
      </c>
      <c r="F8">
        <v>2</v>
      </c>
    </row>
    <row r="9" spans="1:7" x14ac:dyDescent="0.3">
      <c r="A9" t="s">
        <v>21</v>
      </c>
      <c r="B9">
        <v>0</v>
      </c>
      <c r="C9">
        <v>611.20000000000005</v>
      </c>
      <c r="D9">
        <f>0.9*C9</f>
        <v>550.08000000000004</v>
      </c>
    </row>
    <row r="11" spans="1:7" x14ac:dyDescent="0.3">
      <c r="A11" t="s">
        <v>8</v>
      </c>
      <c r="E11" s="2">
        <f>10*(D3-D9)/(0.05/C13+0.1/C14+0.05/C15)</f>
        <v>3.237291111111111E-3</v>
      </c>
      <c r="F11" t="s">
        <v>9</v>
      </c>
    </row>
    <row r="12" spans="1:7" x14ac:dyDescent="0.3">
      <c r="A12" t="s">
        <v>5</v>
      </c>
      <c r="B12" s="1">
        <v>6.7000000000000004E-7</v>
      </c>
      <c r="C12" t="s">
        <v>6</v>
      </c>
    </row>
    <row r="13" spans="1:7" x14ac:dyDescent="0.3">
      <c r="A13" t="s">
        <v>4</v>
      </c>
      <c r="C13">
        <f>Dv0/5</f>
        <v>1.3400000000000001E-7</v>
      </c>
      <c r="D13" t="s">
        <v>6</v>
      </c>
    </row>
    <row r="14" spans="1:7" x14ac:dyDescent="0.3">
      <c r="A14" t="s">
        <v>7</v>
      </c>
      <c r="C14">
        <f>Dv0/10</f>
        <v>6.7000000000000004E-8</v>
      </c>
      <c r="D14" t="s">
        <v>6</v>
      </c>
    </row>
    <row r="15" spans="1:7" x14ac:dyDescent="0.3">
      <c r="A15" t="s">
        <v>10</v>
      </c>
      <c r="C15">
        <f>Dv0/20</f>
        <v>3.3500000000000002E-8</v>
      </c>
      <c r="D15" t="s">
        <v>6</v>
      </c>
    </row>
    <row r="16" spans="1:7" x14ac:dyDescent="0.3">
      <c r="A16" t="s">
        <v>32</v>
      </c>
      <c r="C16">
        <f>Dv0/2</f>
        <v>3.3500000000000002E-7</v>
      </c>
      <c r="D16" t="s">
        <v>6</v>
      </c>
    </row>
    <row r="17" spans="1:4" x14ac:dyDescent="0.3">
      <c r="A17" t="s">
        <v>11</v>
      </c>
      <c r="C17">
        <f>0.05/(S*C13)</f>
        <v>37313.432835820895</v>
      </c>
    </row>
    <row r="18" spans="1:4" x14ac:dyDescent="0.3">
      <c r="A18" t="s">
        <v>13</v>
      </c>
      <c r="C18">
        <f>0.1/(S*C14)</f>
        <v>149253.73134328358</v>
      </c>
    </row>
    <row r="19" spans="1:4" x14ac:dyDescent="0.3">
      <c r="A19" t="s">
        <v>12</v>
      </c>
      <c r="C19">
        <f>0.05/(S*C15)</f>
        <v>149253.73134328358</v>
      </c>
    </row>
    <row r="20" spans="1:4" x14ac:dyDescent="0.3">
      <c r="A20" t="s">
        <v>33</v>
      </c>
      <c r="C20">
        <f>0.1/(10*C16)</f>
        <v>29850.746268656716</v>
      </c>
    </row>
    <row r="21" spans="1:4" x14ac:dyDescent="0.3">
      <c r="A21" t="s">
        <v>17</v>
      </c>
      <c r="C21">
        <f>C19+C18+C17+C20</f>
        <v>365671.64179104473</v>
      </c>
    </row>
    <row r="22" spans="1:4" x14ac:dyDescent="0.3">
      <c r="A22" t="s">
        <v>16</v>
      </c>
    </row>
    <row r="23" spans="1:4" x14ac:dyDescent="0.3">
      <c r="A23" t="s">
        <v>18</v>
      </c>
      <c r="C23">
        <f>(D3-D9)/C21</f>
        <v>2.9730224489795923E-3</v>
      </c>
      <c r="D23" t="s">
        <v>9</v>
      </c>
    </row>
    <row r="24" spans="1:4" x14ac:dyDescent="0.3">
      <c r="A24" t="s">
        <v>26</v>
      </c>
      <c r="C24">
        <f>D3-J*C17</f>
        <v>1516.4355555555555</v>
      </c>
      <c r="D24" t="s">
        <v>27</v>
      </c>
    </row>
    <row r="25" spans="1:4" x14ac:dyDescent="0.3">
      <c r="A25" t="s">
        <v>28</v>
      </c>
      <c r="C25">
        <f>C24-J*C18</f>
        <v>1033.2577777777778</v>
      </c>
      <c r="D25" t="s">
        <v>27</v>
      </c>
    </row>
    <row r="26" spans="1:4" x14ac:dyDescent="0.3">
      <c r="A26" t="s">
        <v>34</v>
      </c>
      <c r="C26">
        <f>C25-C23*C19</f>
        <v>589.52308390022677</v>
      </c>
      <c r="D26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Glaser-1</vt:lpstr>
      <vt:lpstr>Glaser-2</vt:lpstr>
      <vt:lpstr>'Glaser-2'!Dv0</vt:lpstr>
      <vt:lpstr>Dv0</vt:lpstr>
      <vt:lpstr>'Glaser-2'!J</vt:lpstr>
      <vt:lpstr>J</vt:lpstr>
      <vt:lpstr>'Glaser-2'!S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2022-03-15T16:20:06Z</dcterms:created>
  <dcterms:modified xsi:type="dcterms:W3CDTF">2022-03-15T17:22:48Z</dcterms:modified>
</cp:coreProperties>
</file>