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30\"/>
    </mc:Choice>
  </mc:AlternateContent>
  <xr:revisionPtr revIDLastSave="0" documentId="13_ncr:1_{103CC479-4198-42D6-B469-F4DE3EDD6CA9}" xr6:coauthVersionLast="47" xr6:coauthVersionMax="47" xr10:uidLastSave="{00000000-0000-0000-0000-000000000000}"/>
  <bookViews>
    <workbookView xWindow="972" yWindow="-108" windowWidth="22176" windowHeight="13176" activeTab="6" xr2:uid="{C81ED870-F8E6-44A1-B7DF-F13411F26EBD}"/>
  </bookViews>
  <sheets>
    <sheet name="Camino" sheetId="1" r:id="rId1"/>
    <sheet name="Corpo Scaldante" sheetId="2" r:id="rId2"/>
    <sheet name="Trasmittanza" sheetId="3" r:id="rId3"/>
    <sheet name="Riscaldamento" sheetId="4" r:id="rId4"/>
    <sheet name="Titolo" sheetId="5" r:id="rId5"/>
    <sheet name="Bombola da sub" sheetId="6" r:id="rId6"/>
    <sheet name="Pompa di calore" sheetId="7" r:id="rId7"/>
  </sheets>
  <definedNames>
    <definedName name="COP">'Pompa di calore'!$B$6</definedName>
    <definedName name="cp_acqua">'Corpo Scaldante'!$B$8</definedName>
    <definedName name="cparia">'Bombola da sub'!$B$6</definedName>
    <definedName name="hin">Trasmittanza!$B$11</definedName>
    <definedName name="hout">Trasmittanza!$B$12</definedName>
    <definedName name="lambda_1">Trasmittanza!$C$6</definedName>
    <definedName name="lambda_2">Trasmittanza!$C$7</definedName>
    <definedName name="lambda_3">Trasmittanza!$C$8</definedName>
    <definedName name="M">Riscaldamento!$B$7</definedName>
    <definedName name="Maria">'Bombola da sub'!$B$5</definedName>
    <definedName name="Mpunto">'Corpo Scaldante'!$B$6</definedName>
    <definedName name="phi">Titolo!$B$6</definedName>
    <definedName name="psat">Titolo!$B$5</definedName>
    <definedName name="ptot">Titolo!$E$5</definedName>
    <definedName name="Qp">'Pompa di calore'!$B$5</definedName>
    <definedName name="Qpunto">Riscaldamento!$F$12</definedName>
    <definedName name="Rtot">Trasmittanza!$B$23</definedName>
    <definedName name="S">Trasmittanza!$C$14</definedName>
    <definedName name="s_1">Trasmittanza!$D$5</definedName>
    <definedName name="s_2">Trasmittanza!$E$5</definedName>
    <definedName name="s_3">Trasmittanza!$F$5</definedName>
    <definedName name="T_fin">Riscaldamento!$B$9</definedName>
    <definedName name="T_in">Trasmittanza!$B$15</definedName>
    <definedName name="T_iniz">Riscaldamento!$B$8</definedName>
    <definedName name="T_out">Trasmittanza!$B$16</definedName>
    <definedName name="Tau">'Pompa di calore'!$B$7</definedName>
    <definedName name="Tfin">'Bombola da sub'!$B$8</definedName>
    <definedName name="Tin">'Corpo Scaldante'!$B$5</definedName>
    <definedName name="Tiniz">'Bombola da sub'!$B$7</definedName>
    <definedName name="Tout">'Corpo Scaldante'!$I$8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7" l="1"/>
  <c r="C11" i="7"/>
  <c r="C9" i="7"/>
  <c r="D13" i="6"/>
  <c r="D11" i="6"/>
  <c r="D9" i="6"/>
  <c r="E9" i="5"/>
  <c r="E7" i="5"/>
  <c r="C14" i="4"/>
  <c r="D13" i="4"/>
  <c r="D25" i="3"/>
  <c r="B23" i="3"/>
  <c r="B22" i="3"/>
  <c r="B21" i="3"/>
  <c r="B20" i="3"/>
  <c r="B19" i="3"/>
  <c r="B18" i="3"/>
  <c r="E11" i="2"/>
  <c r="L7" i="1"/>
</calcChain>
</file>

<file path=xl/sharedStrings.xml><?xml version="1.0" encoding="utf-8"?>
<sst xmlns="http://schemas.openxmlformats.org/spreadsheetml/2006/main" count="117" uniqueCount="84">
  <si>
    <t>Camino</t>
  </si>
  <si>
    <t>Tin =</t>
  </si>
  <si>
    <t>°C</t>
  </si>
  <si>
    <t>Tout =</t>
  </si>
  <si>
    <t>Mpunto =</t>
  </si>
  <si>
    <t>kg/s</t>
  </si>
  <si>
    <t>Qpunto = ?</t>
  </si>
  <si>
    <t xml:space="preserve">Qpunto = Mpunto*cp*(Tin-Tout)= </t>
  </si>
  <si>
    <t>cp aria=</t>
  </si>
  <si>
    <t>J/kg*K</t>
  </si>
  <si>
    <t>W</t>
  </si>
  <si>
    <t>Corpo Scaldante</t>
  </si>
  <si>
    <t xml:space="preserve">     Tout =</t>
  </si>
  <si>
    <t>kg/</t>
  </si>
  <si>
    <t>Qpunto =</t>
  </si>
  <si>
    <t>cp acqua =</t>
  </si>
  <si>
    <t>J/kgK</t>
  </si>
  <si>
    <t>cp*Mpunto*(Tin-Tout)</t>
  </si>
  <si>
    <t>trasmittanza di una parete</t>
  </si>
  <si>
    <r>
      <t>Determinare la potenza termica dispersa attraverso una parete in forati (λ=0.4 W/mK) spessa 25 cm, piu’ intonaco su entrambi i lati spesso 1.5 cm (λ=1 W/mK)  ed avente una superficie S=10 m</t>
    </r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, allorché su un lato abbiamo aria (interna) a 20°C, e sull’altro lato aria (esterna) a -5°C</t>
    </r>
    <r>
      <rPr>
        <sz val="9"/>
        <color rgb="FF000000"/>
        <rFont val="Arial"/>
        <family val="2"/>
      </rPr>
      <t>.</t>
    </r>
  </si>
  <si>
    <t>Lambda_1 =</t>
  </si>
  <si>
    <t>W/mK</t>
  </si>
  <si>
    <t>Lambda_2 =</t>
  </si>
  <si>
    <t>Lmbda_3 =</t>
  </si>
  <si>
    <t>spessori (m) =</t>
  </si>
  <si>
    <t>hin</t>
  </si>
  <si>
    <t>hout</t>
  </si>
  <si>
    <t>hin =</t>
  </si>
  <si>
    <t>W/m2K</t>
  </si>
  <si>
    <t>hout =</t>
  </si>
  <si>
    <t>Superficie S =</t>
  </si>
  <si>
    <t>m2</t>
  </si>
  <si>
    <t>T_out =</t>
  </si>
  <si>
    <t>T_in =</t>
  </si>
  <si>
    <t>R1</t>
  </si>
  <si>
    <t>R2</t>
  </si>
  <si>
    <t>R3</t>
  </si>
  <si>
    <t>R4</t>
  </si>
  <si>
    <t>R5</t>
  </si>
  <si>
    <t>m2K/W</t>
  </si>
  <si>
    <t>Rtot=</t>
  </si>
  <si>
    <t>Qpunto=(T_in-Tout)*S/Rtot=</t>
  </si>
  <si>
    <t>Riscaldamento pentola acqua</t>
  </si>
  <si>
    <t>Un secchiello di plastica, di massa trascurabile, viene riempito con 10+F litri di acqua fredda, alla temperatura di 4+E °C.</t>
  </si>
  <si>
    <t>M =</t>
  </si>
  <si>
    <t>kg</t>
  </si>
  <si>
    <t>T_iniz =</t>
  </si>
  <si>
    <t>T_fin =</t>
  </si>
  <si>
    <t>Tau = ?</t>
  </si>
  <si>
    <t>Q=M*cp*(T_fin-T_in)=</t>
  </si>
  <si>
    <t>J</t>
  </si>
  <si>
    <t>tau=Q/Qpunto=</t>
  </si>
  <si>
    <t>s</t>
  </si>
  <si>
    <t>Titolo x di miscela aria-vapore</t>
  </si>
  <si>
    <t>In un ambiente la pressione di saturazione del vapore è pari a 2000+F*100 Pa, e l’umidità relativa è pari al 40+E %. Determinare il valore del titolo x della miscela aria-vapore.</t>
  </si>
  <si>
    <t>psat =</t>
  </si>
  <si>
    <t>Pa</t>
  </si>
  <si>
    <t>phi =</t>
  </si>
  <si>
    <t>ptot =</t>
  </si>
  <si>
    <t xml:space="preserve">x = 0.622 * phi * psat/(ptot-phi*psat) = </t>
  </si>
  <si>
    <t>kgvap/kgariasecca</t>
  </si>
  <si>
    <t>gvap/kgariasecca</t>
  </si>
  <si>
    <t>Diagramma Psicrometrico =&gt;</t>
  </si>
  <si>
    <t>T =</t>
  </si>
  <si>
    <t>Bombola da sub</t>
  </si>
  <si>
    <t>Una bombola da sub contiene 3 kg di aria compressa, alla temperatura di 20°C. Calcolare la quantità di calore Q necessaria a riscaldare tale massa di aria sino alla temperatura di 40 °C.</t>
  </si>
  <si>
    <t>Maria =</t>
  </si>
  <si>
    <t>cparia =</t>
  </si>
  <si>
    <t>Tiniz=</t>
  </si>
  <si>
    <t>Tfin =</t>
  </si>
  <si>
    <t>Q= M*cp*(Tfin-Tiniz)=</t>
  </si>
  <si>
    <t>kWh</t>
  </si>
  <si>
    <t>Wh</t>
  </si>
  <si>
    <t>Pompa di calore</t>
  </si>
  <si>
    <t>Una casa viene riscaldata da una pompa di calore, avente una potenza termica di 14 kW, e con un COP pari a 4+F/10. Determinare l’energia elettrica consumata in 10+E h di funzionamento</t>
  </si>
  <si>
    <t>kW</t>
  </si>
  <si>
    <t>COP =</t>
  </si>
  <si>
    <t>Tau =</t>
  </si>
  <si>
    <t>h</t>
  </si>
  <si>
    <t>E_el = ?</t>
  </si>
  <si>
    <t xml:space="preserve">Q= Qpunto*Tau = </t>
  </si>
  <si>
    <t xml:space="preserve">E_el= Q/Cop= </t>
  </si>
  <si>
    <t xml:space="preserve">Costo = </t>
  </si>
  <si>
    <t xml:space="preserve">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</si>
</sst>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5"/>
    </xf>
    <xf numFmtId="0" fontId="4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2</xdr:row>
      <xdr:rowOff>147320</xdr:rowOff>
    </xdr:from>
    <xdr:to>
      <xdr:col>3</xdr:col>
      <xdr:colOff>533400</xdr:colOff>
      <xdr:row>18</xdr:row>
      <xdr:rowOff>30480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AFF89EA-63BF-AB8D-9C04-B17C14C29F22}"/>
            </a:ext>
          </a:extLst>
        </xdr:cNvPr>
        <xdr:cNvSpPr/>
      </xdr:nvSpPr>
      <xdr:spPr>
        <a:xfrm>
          <a:off x="1549400" y="513080"/>
          <a:ext cx="812800" cy="28092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330200</xdr:colOff>
      <xdr:row>2</xdr:row>
      <xdr:rowOff>30480</xdr:rowOff>
    </xdr:from>
    <xdr:to>
      <xdr:col>3</xdr:col>
      <xdr:colOff>523240</xdr:colOff>
      <xdr:row>3</xdr:row>
      <xdr:rowOff>81280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03DD502-D9C3-7388-80D5-705965D46160}"/>
            </a:ext>
          </a:extLst>
        </xdr:cNvPr>
        <xdr:cNvSpPr/>
      </xdr:nvSpPr>
      <xdr:spPr>
        <a:xfrm>
          <a:off x="1549400" y="396240"/>
          <a:ext cx="802640" cy="2336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3</xdr:row>
      <xdr:rowOff>22860</xdr:rowOff>
    </xdr:from>
    <xdr:to>
      <xdr:col>6</xdr:col>
      <xdr:colOff>144780</xdr:colOff>
      <xdr:row>8</xdr:row>
      <xdr:rowOff>152400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2333B0C-172A-9CC1-05F5-2258F34E4D10}"/>
            </a:ext>
          </a:extLst>
        </xdr:cNvPr>
        <xdr:cNvSpPr/>
      </xdr:nvSpPr>
      <xdr:spPr>
        <a:xfrm>
          <a:off x="2240280" y="1120140"/>
          <a:ext cx="1562100" cy="10439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157480</xdr:colOff>
      <xdr:row>7</xdr:row>
      <xdr:rowOff>91440</xdr:rowOff>
    </xdr:from>
    <xdr:to>
      <xdr:col>7</xdr:col>
      <xdr:colOff>55880</xdr:colOff>
      <xdr:row>7</xdr:row>
      <xdr:rowOff>167640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FE17B4F-BE10-03ED-4900-8B156BBA73FD}"/>
            </a:ext>
          </a:extLst>
        </xdr:cNvPr>
        <xdr:cNvSpPr/>
      </xdr:nvSpPr>
      <xdr:spPr>
        <a:xfrm>
          <a:off x="3815080" y="1920240"/>
          <a:ext cx="5080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508000</xdr:colOff>
      <xdr:row>4</xdr:row>
      <xdr:rowOff>55880</xdr:rowOff>
    </xdr:from>
    <xdr:to>
      <xdr:col>3</xdr:col>
      <xdr:colOff>406400</xdr:colOff>
      <xdr:row>4</xdr:row>
      <xdr:rowOff>137160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32841DE-8930-4360-B5B6-3BC8E6E0EE3C}"/>
            </a:ext>
          </a:extLst>
        </xdr:cNvPr>
        <xdr:cNvSpPr/>
      </xdr:nvSpPr>
      <xdr:spPr>
        <a:xfrm>
          <a:off x="1727200" y="1336040"/>
          <a:ext cx="508000" cy="81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573741</xdr:colOff>
      <xdr:row>5</xdr:row>
      <xdr:rowOff>17929</xdr:rowOff>
    </xdr:from>
    <xdr:to>
      <xdr:col>5</xdr:col>
      <xdr:colOff>53788</xdr:colOff>
      <xdr:row>12</xdr:row>
      <xdr:rowOff>44824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CBB1212-3EE0-9528-440C-375BA503AF60}"/>
            </a:ext>
          </a:extLst>
        </xdr:cNvPr>
        <xdr:cNvSpPr/>
      </xdr:nvSpPr>
      <xdr:spPr>
        <a:xfrm>
          <a:off x="2402541" y="1349188"/>
          <a:ext cx="699247" cy="1313330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67235</xdr:colOff>
      <xdr:row>5</xdr:row>
      <xdr:rowOff>17929</xdr:rowOff>
    </xdr:from>
    <xdr:to>
      <xdr:col>5</xdr:col>
      <xdr:colOff>121024</xdr:colOff>
      <xdr:row>12</xdr:row>
      <xdr:rowOff>44824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4B4EA9C-CEF7-477C-ADE1-1322FC077C4F}"/>
            </a:ext>
          </a:extLst>
        </xdr:cNvPr>
        <xdr:cNvSpPr/>
      </xdr:nvSpPr>
      <xdr:spPr>
        <a:xfrm>
          <a:off x="3115235" y="1349188"/>
          <a:ext cx="53789" cy="131333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510988</xdr:colOff>
      <xdr:row>5</xdr:row>
      <xdr:rowOff>17929</xdr:rowOff>
    </xdr:from>
    <xdr:to>
      <xdr:col>3</xdr:col>
      <xdr:colOff>564777</xdr:colOff>
      <xdr:row>12</xdr:row>
      <xdr:rowOff>44824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1F27786-F90F-4ED0-BAD1-E8C4DB6719FF}"/>
            </a:ext>
          </a:extLst>
        </xdr:cNvPr>
        <xdr:cNvSpPr/>
      </xdr:nvSpPr>
      <xdr:spPr>
        <a:xfrm>
          <a:off x="2339788" y="1349188"/>
          <a:ext cx="53789" cy="131333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6</xdr:row>
      <xdr:rowOff>40640</xdr:rowOff>
    </xdr:from>
    <xdr:to>
      <xdr:col>5</xdr:col>
      <xdr:colOff>15240</xdr:colOff>
      <xdr:row>9</xdr:row>
      <xdr:rowOff>55880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3DA63A8-1B60-41F3-DF76-3996A4A6423C}"/>
            </a:ext>
          </a:extLst>
        </xdr:cNvPr>
        <xdr:cNvSpPr/>
      </xdr:nvSpPr>
      <xdr:spPr>
        <a:xfrm>
          <a:off x="2423160" y="1137920"/>
          <a:ext cx="640080" cy="563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538480</xdr:colOff>
      <xdr:row>5</xdr:row>
      <xdr:rowOff>121920</xdr:rowOff>
    </xdr:from>
    <xdr:to>
      <xdr:col>3</xdr:col>
      <xdr:colOff>584200</xdr:colOff>
      <xdr:row>9</xdr:row>
      <xdr:rowOff>96520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B48350F-F5BB-3B56-24CD-837D2C0F7986}"/>
            </a:ext>
          </a:extLst>
        </xdr:cNvPr>
        <xdr:cNvSpPr/>
      </xdr:nvSpPr>
      <xdr:spPr>
        <a:xfrm>
          <a:off x="2367280" y="1036320"/>
          <a:ext cx="45720" cy="70612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20320</xdr:colOff>
      <xdr:row>5</xdr:row>
      <xdr:rowOff>116840</xdr:rowOff>
    </xdr:from>
    <xdr:to>
      <xdr:col>5</xdr:col>
      <xdr:colOff>66040</xdr:colOff>
      <xdr:row>9</xdr:row>
      <xdr:rowOff>91440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636839D-94A4-47EB-A6FA-A3278E4DB37A}"/>
            </a:ext>
          </a:extLst>
        </xdr:cNvPr>
        <xdr:cNvSpPr/>
      </xdr:nvSpPr>
      <xdr:spPr>
        <a:xfrm>
          <a:off x="3068320" y="1031240"/>
          <a:ext cx="45720" cy="70612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538480</xdr:colOff>
      <xdr:row>9</xdr:row>
      <xdr:rowOff>66040</xdr:rowOff>
    </xdr:from>
    <xdr:to>
      <xdr:col>5</xdr:col>
      <xdr:colOff>66040</xdr:colOff>
      <xdr:row>9</xdr:row>
      <xdr:rowOff>137160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E4C24F8-75A0-48A4-9236-BEBE17B9AD09}"/>
            </a:ext>
          </a:extLst>
        </xdr:cNvPr>
        <xdr:cNvSpPr/>
      </xdr:nvSpPr>
      <xdr:spPr>
        <a:xfrm rot="5400000">
          <a:off x="2705100" y="1374140"/>
          <a:ext cx="71120" cy="74676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182880</xdr:colOff>
      <xdr:row>8</xdr:row>
      <xdr:rowOff>60960</xdr:rowOff>
    </xdr:from>
    <xdr:to>
      <xdr:col>4</xdr:col>
      <xdr:colOff>447040</xdr:colOff>
      <xdr:row>11</xdr:row>
      <xdr:rowOff>15240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4879931C-09DC-7B00-9DC4-5AB7E6337FD0}"/>
            </a:ext>
          </a:extLst>
        </xdr:cNvPr>
        <xdr:cNvSpPr/>
      </xdr:nvSpPr>
      <xdr:spPr>
        <a:xfrm>
          <a:off x="2621280" y="1524000"/>
          <a:ext cx="264160" cy="50292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EDE6-D9DE-4799-8277-31CB3D9F2B4F}">
  <dimension ref="A1:N18"/>
  <sheetViews>
    <sheetView zoomScale="136" zoomScaleNormal="150" workbookViewId="0">
      <selection activeCell="N8" sqref="N8"/>
    </sheetView>
  </sheetViews>
  <sheetFormatPr defaultRowHeight="14.4" x14ac:dyDescent="0.3"/>
  <sheetData>
    <row r="1" spans="1:14" x14ac:dyDescent="0.3">
      <c r="A1" t="s">
        <v>0</v>
      </c>
    </row>
    <row r="3" spans="1:14" x14ac:dyDescent="0.3">
      <c r="A3" t="s">
        <v>3</v>
      </c>
      <c r="B3">
        <v>50</v>
      </c>
      <c r="C3" t="s">
        <v>2</v>
      </c>
      <c r="F3" t="s">
        <v>4</v>
      </c>
      <c r="G3">
        <v>0.5</v>
      </c>
      <c r="H3" t="s">
        <v>5</v>
      </c>
    </row>
    <row r="4" spans="1:14" x14ac:dyDescent="0.3">
      <c r="L4" t="s">
        <v>8</v>
      </c>
      <c r="M4">
        <v>1000</v>
      </c>
      <c r="N4" t="s">
        <v>9</v>
      </c>
    </row>
    <row r="5" spans="1:14" x14ac:dyDescent="0.3">
      <c r="F5" t="s">
        <v>6</v>
      </c>
    </row>
    <row r="7" spans="1:14" x14ac:dyDescent="0.3">
      <c r="H7" t="s">
        <v>7</v>
      </c>
      <c r="L7">
        <f>G3*M4*(B18-B3)</f>
        <v>125000</v>
      </c>
      <c r="M7" t="s">
        <v>10</v>
      </c>
    </row>
    <row r="18" spans="1:3" x14ac:dyDescent="0.3">
      <c r="A18" t="s">
        <v>1</v>
      </c>
      <c r="B18">
        <v>300</v>
      </c>
      <c r="C18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05C4-69F7-44C0-AE6B-F3DD4C0F48BF}">
  <dimension ref="A1:J11"/>
  <sheetViews>
    <sheetView zoomScale="150" zoomScaleNormal="150" workbookViewId="0">
      <selection activeCell="B5" sqref="B5"/>
    </sheetView>
  </sheetViews>
  <sheetFormatPr defaultRowHeight="14.4" x14ac:dyDescent="0.3"/>
  <sheetData>
    <row r="1" spans="1:10" x14ac:dyDescent="0.3">
      <c r="A1" t="s">
        <v>11</v>
      </c>
    </row>
    <row r="5" spans="1:10" x14ac:dyDescent="0.3">
      <c r="A5" t="s">
        <v>1</v>
      </c>
      <c r="B5">
        <v>60</v>
      </c>
      <c r="C5" t="s">
        <v>2</v>
      </c>
    </row>
    <row r="6" spans="1:10" x14ac:dyDescent="0.3">
      <c r="A6" t="s">
        <v>4</v>
      </c>
      <c r="B6">
        <v>0.1</v>
      </c>
      <c r="C6" t="s">
        <v>13</v>
      </c>
    </row>
    <row r="8" spans="1:10" x14ac:dyDescent="0.3">
      <c r="A8" t="s">
        <v>15</v>
      </c>
      <c r="B8">
        <v>4186</v>
      </c>
      <c r="C8" t="s">
        <v>16</v>
      </c>
      <c r="H8" t="s">
        <v>12</v>
      </c>
      <c r="I8">
        <v>50</v>
      </c>
      <c r="J8" t="s">
        <v>2</v>
      </c>
    </row>
    <row r="11" spans="1:10" x14ac:dyDescent="0.3">
      <c r="A11" t="s">
        <v>14</v>
      </c>
      <c r="B11" t="s">
        <v>17</v>
      </c>
      <c r="E11">
        <f>cp_acqua*Mpunto*(Tin-Tout)</f>
        <v>4186</v>
      </c>
      <c r="F11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6183-78A3-4463-9E1D-B7D99464A871}">
  <dimension ref="A1:I25"/>
  <sheetViews>
    <sheetView zoomScale="170" zoomScaleNormal="170" workbookViewId="0">
      <selection activeCell="F28" sqref="F28"/>
    </sheetView>
  </sheetViews>
  <sheetFormatPr defaultRowHeight="14.4" x14ac:dyDescent="0.3"/>
  <sheetData>
    <row r="1" spans="1:9" x14ac:dyDescent="0.3">
      <c r="A1" s="1" t="s">
        <v>18</v>
      </c>
    </row>
    <row r="3" spans="1:9" ht="46.8" customHeight="1" x14ac:dyDescent="0.3">
      <c r="A3" s="2" t="s">
        <v>19</v>
      </c>
      <c r="B3" s="3"/>
      <c r="C3" s="3"/>
      <c r="D3" s="3"/>
      <c r="E3" s="3"/>
      <c r="F3" s="3"/>
      <c r="G3" s="3"/>
      <c r="H3" s="3"/>
      <c r="I3" s="3"/>
    </row>
    <row r="5" spans="1:9" x14ac:dyDescent="0.3">
      <c r="C5" s="4" t="s">
        <v>24</v>
      </c>
      <c r="D5">
        <v>1.4999999999999999E-2</v>
      </c>
      <c r="E5">
        <v>0.25</v>
      </c>
      <c r="F5">
        <v>1.4999999999999999E-2</v>
      </c>
    </row>
    <row r="6" spans="1:9" x14ac:dyDescent="0.3">
      <c r="A6" t="s">
        <v>20</v>
      </c>
      <c r="C6">
        <v>1</v>
      </c>
      <c r="D6" t="s">
        <v>21</v>
      </c>
    </row>
    <row r="7" spans="1:9" x14ac:dyDescent="0.3">
      <c r="A7" t="s">
        <v>22</v>
      </c>
      <c r="C7">
        <v>0.4</v>
      </c>
      <c r="D7" t="s">
        <v>21</v>
      </c>
    </row>
    <row r="8" spans="1:9" x14ac:dyDescent="0.3">
      <c r="A8" t="s">
        <v>23</v>
      </c>
      <c r="C8">
        <v>1</v>
      </c>
      <c r="D8" t="s">
        <v>21</v>
      </c>
    </row>
    <row r="10" spans="1:9" x14ac:dyDescent="0.3">
      <c r="D10" t="s">
        <v>25</v>
      </c>
      <c r="F10" s="4" t="s">
        <v>26</v>
      </c>
    </row>
    <row r="11" spans="1:9" x14ac:dyDescent="0.3">
      <c r="A11" t="s">
        <v>27</v>
      </c>
      <c r="B11">
        <v>8</v>
      </c>
      <c r="C11" t="s">
        <v>28</v>
      </c>
    </row>
    <row r="12" spans="1:9" x14ac:dyDescent="0.3">
      <c r="A12" t="s">
        <v>29</v>
      </c>
      <c r="B12">
        <v>20</v>
      </c>
      <c r="C12" t="s">
        <v>28</v>
      </c>
    </row>
    <row r="14" spans="1:9" x14ac:dyDescent="0.3">
      <c r="A14" t="s">
        <v>30</v>
      </c>
      <c r="C14">
        <v>10</v>
      </c>
      <c r="D14" t="s">
        <v>31</v>
      </c>
      <c r="E14" t="s">
        <v>6</v>
      </c>
    </row>
    <row r="15" spans="1:9" x14ac:dyDescent="0.3">
      <c r="A15" t="s">
        <v>33</v>
      </c>
      <c r="B15">
        <v>20</v>
      </c>
      <c r="C15" t="s">
        <v>2</v>
      </c>
    </row>
    <row r="16" spans="1:9" x14ac:dyDescent="0.3">
      <c r="A16" t="s">
        <v>32</v>
      </c>
      <c r="B16">
        <v>-5</v>
      </c>
      <c r="C16" t="s">
        <v>2</v>
      </c>
    </row>
    <row r="18" spans="1:5" x14ac:dyDescent="0.3">
      <c r="A18" t="s">
        <v>34</v>
      </c>
      <c r="B18">
        <f>s_1/lambda_1</f>
        <v>1.4999999999999999E-2</v>
      </c>
      <c r="C18" t="s">
        <v>39</v>
      </c>
    </row>
    <row r="19" spans="1:5" x14ac:dyDescent="0.3">
      <c r="A19" t="s">
        <v>35</v>
      </c>
      <c r="B19">
        <f>s_2/lambda_2</f>
        <v>0.625</v>
      </c>
      <c r="C19" t="s">
        <v>39</v>
      </c>
    </row>
    <row r="20" spans="1:5" x14ac:dyDescent="0.3">
      <c r="A20" t="s">
        <v>36</v>
      </c>
      <c r="B20">
        <f>s_3/lambda_3</f>
        <v>1.4999999999999999E-2</v>
      </c>
      <c r="C20" t="s">
        <v>39</v>
      </c>
    </row>
    <row r="21" spans="1:5" x14ac:dyDescent="0.3">
      <c r="A21" t="s">
        <v>37</v>
      </c>
      <c r="B21">
        <f>1/hin</f>
        <v>0.125</v>
      </c>
      <c r="C21" t="s">
        <v>39</v>
      </c>
    </row>
    <row r="22" spans="1:5" x14ac:dyDescent="0.3">
      <c r="A22" t="s">
        <v>38</v>
      </c>
      <c r="B22">
        <f>1/hout</f>
        <v>0.05</v>
      </c>
      <c r="C22" t="s">
        <v>39</v>
      </c>
    </row>
    <row r="23" spans="1:5" x14ac:dyDescent="0.3">
      <c r="A23" t="s">
        <v>40</v>
      </c>
      <c r="B23">
        <f>SUM(B18:B22)</f>
        <v>0.83000000000000007</v>
      </c>
      <c r="C23" t="s">
        <v>39</v>
      </c>
    </row>
    <row r="25" spans="1:5" x14ac:dyDescent="0.3">
      <c r="A25" t="s">
        <v>41</v>
      </c>
      <c r="D25">
        <f>S*(T_in-T_out)/Rtot</f>
        <v>301.20481927710841</v>
      </c>
      <c r="E25" t="s">
        <v>10</v>
      </c>
    </row>
  </sheetData>
  <mergeCells count="1">
    <mergeCell ref="A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E8B9-8C30-41AF-8283-159F591EC824}">
  <dimension ref="A1:G14"/>
  <sheetViews>
    <sheetView zoomScale="150" zoomScaleNormal="150" workbookViewId="0"/>
  </sheetViews>
  <sheetFormatPr defaultRowHeight="14.4" x14ac:dyDescent="0.3"/>
  <sheetData>
    <row r="1" spans="1:7" x14ac:dyDescent="0.3">
      <c r="A1" s="1" t="s">
        <v>42</v>
      </c>
    </row>
    <row r="3" spans="1:7" x14ac:dyDescent="0.3">
      <c r="A3" s="5" t="s">
        <v>43</v>
      </c>
    </row>
    <row r="4" spans="1:7" x14ac:dyDescent="0.3">
      <c r="A4" s="6"/>
    </row>
    <row r="5" spans="1:7" x14ac:dyDescent="0.3">
      <c r="A5" s="7"/>
    </row>
    <row r="7" spans="1:7" x14ac:dyDescent="0.3">
      <c r="A7" t="s">
        <v>44</v>
      </c>
      <c r="B7">
        <v>10</v>
      </c>
      <c r="C7" t="s">
        <v>45</v>
      </c>
    </row>
    <row r="8" spans="1:7" x14ac:dyDescent="0.3">
      <c r="A8" t="s">
        <v>46</v>
      </c>
      <c r="B8">
        <v>4</v>
      </c>
      <c r="C8" t="s">
        <v>2</v>
      </c>
    </row>
    <row r="9" spans="1:7" x14ac:dyDescent="0.3">
      <c r="A9" t="s">
        <v>47</v>
      </c>
      <c r="B9">
        <v>30</v>
      </c>
      <c r="C9" t="s">
        <v>2</v>
      </c>
    </row>
    <row r="11" spans="1:7" x14ac:dyDescent="0.3">
      <c r="A11" t="s">
        <v>48</v>
      </c>
    </row>
    <row r="12" spans="1:7" x14ac:dyDescent="0.3">
      <c r="E12" t="s">
        <v>14</v>
      </c>
      <c r="F12">
        <v>1000</v>
      </c>
      <c r="G12" t="s">
        <v>10</v>
      </c>
    </row>
    <row r="13" spans="1:7" x14ac:dyDescent="0.3">
      <c r="A13" t="s">
        <v>49</v>
      </c>
      <c r="D13">
        <f>M*4186*(T_fin-T_iniz)</f>
        <v>1088360</v>
      </c>
      <c r="E13" t="s">
        <v>50</v>
      </c>
    </row>
    <row r="14" spans="1:7" x14ac:dyDescent="0.3">
      <c r="A14" t="s">
        <v>51</v>
      </c>
      <c r="C14">
        <f>D13/Qpunto</f>
        <v>1088.3599999999999</v>
      </c>
      <c r="D14" t="s">
        <v>52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520C-D8F8-4FED-9161-4AC75359556B}">
  <dimension ref="A1:M9"/>
  <sheetViews>
    <sheetView zoomScale="160" zoomScaleNormal="160" workbookViewId="0">
      <selection activeCell="A9" sqref="A9"/>
    </sheetView>
  </sheetViews>
  <sheetFormatPr defaultRowHeight="14.4" x14ac:dyDescent="0.3"/>
  <sheetData>
    <row r="1" spans="1:13" x14ac:dyDescent="0.3">
      <c r="A1" s="1" t="s">
        <v>53</v>
      </c>
    </row>
    <row r="3" spans="1:13" ht="33.6" customHeight="1" x14ac:dyDescent="0.3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3" x14ac:dyDescent="0.3">
      <c r="A5" t="s">
        <v>55</v>
      </c>
      <c r="B5">
        <v>2000</v>
      </c>
      <c r="C5" t="s">
        <v>56</v>
      </c>
      <c r="D5" t="s">
        <v>58</v>
      </c>
      <c r="E5">
        <v>101325</v>
      </c>
      <c r="F5" t="s">
        <v>56</v>
      </c>
    </row>
    <row r="6" spans="1:13" x14ac:dyDescent="0.3">
      <c r="A6" t="s">
        <v>57</v>
      </c>
      <c r="B6" s="8">
        <v>0.4</v>
      </c>
    </row>
    <row r="7" spans="1:13" x14ac:dyDescent="0.3">
      <c r="A7" t="s">
        <v>59</v>
      </c>
      <c r="E7">
        <f>0.622*phi*psat/(ptot-phi*psat)</f>
        <v>4.9500124347177325E-3</v>
      </c>
      <c r="F7" t="s">
        <v>60</v>
      </c>
    </row>
    <row r="9" spans="1:13" x14ac:dyDescent="0.3">
      <c r="E9">
        <f>E7*1000</f>
        <v>4.9500124347177321</v>
      </c>
      <c r="F9" t="s">
        <v>61</v>
      </c>
      <c r="H9" t="s">
        <v>62</v>
      </c>
      <c r="K9" t="s">
        <v>63</v>
      </c>
      <c r="L9">
        <v>14</v>
      </c>
      <c r="M9" t="s">
        <v>2</v>
      </c>
    </row>
  </sheetData>
  <mergeCells count="1"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0FDE-5E6A-457C-8F7F-9FA19F2349CC}">
  <dimension ref="A1:J13"/>
  <sheetViews>
    <sheetView zoomScale="150" zoomScaleNormal="150" workbookViewId="0">
      <selection activeCell="A12" sqref="A12"/>
    </sheetView>
  </sheetViews>
  <sheetFormatPr defaultRowHeight="14.4" x14ac:dyDescent="0.3"/>
  <sheetData>
    <row r="1" spans="1:10" x14ac:dyDescent="0.3">
      <c r="A1" t="s">
        <v>64</v>
      </c>
    </row>
    <row r="3" spans="1:10" ht="33.6" customHeight="1" x14ac:dyDescent="0.3">
      <c r="A3" s="2" t="s">
        <v>65</v>
      </c>
      <c r="B3" s="3"/>
      <c r="C3" s="3"/>
      <c r="D3" s="3"/>
      <c r="E3" s="3"/>
      <c r="F3" s="3"/>
      <c r="G3" s="3"/>
      <c r="H3" s="3"/>
      <c r="I3" s="3"/>
      <c r="J3" s="3"/>
    </row>
    <row r="5" spans="1:10" x14ac:dyDescent="0.3">
      <c r="A5" t="s">
        <v>66</v>
      </c>
      <c r="B5">
        <v>3</v>
      </c>
      <c r="C5" t="s">
        <v>45</v>
      </c>
    </row>
    <row r="6" spans="1:10" x14ac:dyDescent="0.3">
      <c r="A6" t="s">
        <v>67</v>
      </c>
      <c r="B6">
        <v>1000</v>
      </c>
      <c r="C6" t="s">
        <v>16</v>
      </c>
    </row>
    <row r="7" spans="1:10" x14ac:dyDescent="0.3">
      <c r="A7" t="s">
        <v>68</v>
      </c>
      <c r="B7">
        <v>20</v>
      </c>
      <c r="C7" t="s">
        <v>2</v>
      </c>
    </row>
    <row r="8" spans="1:10" x14ac:dyDescent="0.3">
      <c r="A8" t="s">
        <v>69</v>
      </c>
      <c r="B8">
        <v>40</v>
      </c>
      <c r="C8" t="s">
        <v>2</v>
      </c>
    </row>
    <row r="9" spans="1:10" x14ac:dyDescent="0.3">
      <c r="A9" t="s">
        <v>70</v>
      </c>
      <c r="D9">
        <f>Maria*cparia*(Tfin-Tiniz)</f>
        <v>60000</v>
      </c>
      <c r="E9" t="s">
        <v>50</v>
      </c>
    </row>
    <row r="11" spans="1:10" x14ac:dyDescent="0.3">
      <c r="A11" t="s">
        <v>71</v>
      </c>
      <c r="D11">
        <f>D9/3600</f>
        <v>16.666666666666668</v>
      </c>
      <c r="E11" t="s">
        <v>72</v>
      </c>
    </row>
    <row r="13" spans="1:10" x14ac:dyDescent="0.3">
      <c r="D13">
        <f>D11/1000</f>
        <v>1.6666666666666666E-2</v>
      </c>
      <c r="E13" t="s">
        <v>71</v>
      </c>
    </row>
  </sheetData>
  <mergeCells count="1"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905E-F5C8-41F5-9F0F-9FA2E41726C1}">
  <dimension ref="A1:J12"/>
  <sheetViews>
    <sheetView tabSelected="1" zoomScale="160" zoomScaleNormal="160" workbookViewId="0">
      <selection activeCell="E13" sqref="E13"/>
    </sheetView>
  </sheetViews>
  <sheetFormatPr defaultRowHeight="14.4" x14ac:dyDescent="0.3"/>
  <sheetData>
    <row r="1" spans="1:10" x14ac:dyDescent="0.3">
      <c r="A1" s="1" t="s">
        <v>73</v>
      </c>
    </row>
    <row r="3" spans="1:10" ht="35.4" customHeight="1" x14ac:dyDescent="0.3">
      <c r="A3" s="2" t="s">
        <v>74</v>
      </c>
      <c r="B3" s="3"/>
      <c r="C3" s="3"/>
      <c r="D3" s="3"/>
      <c r="E3" s="3"/>
      <c r="F3" s="3"/>
      <c r="G3" s="3"/>
      <c r="H3" s="3"/>
      <c r="I3" s="3"/>
      <c r="J3" s="3"/>
    </row>
    <row r="5" spans="1:10" x14ac:dyDescent="0.3">
      <c r="A5" t="s">
        <v>14</v>
      </c>
      <c r="B5">
        <v>14</v>
      </c>
      <c r="C5" t="s">
        <v>75</v>
      </c>
    </row>
    <row r="6" spans="1:10" x14ac:dyDescent="0.3">
      <c r="A6" t="s">
        <v>76</v>
      </c>
      <c r="B6">
        <v>4</v>
      </c>
    </row>
    <row r="7" spans="1:10" x14ac:dyDescent="0.3">
      <c r="A7" t="s">
        <v>77</v>
      </c>
      <c r="B7">
        <v>10</v>
      </c>
      <c r="C7" t="s">
        <v>78</v>
      </c>
    </row>
    <row r="8" spans="1:10" x14ac:dyDescent="0.3">
      <c r="A8" t="s">
        <v>79</v>
      </c>
    </row>
    <row r="9" spans="1:10" x14ac:dyDescent="0.3">
      <c r="A9" t="s">
        <v>80</v>
      </c>
      <c r="C9">
        <f>Qp*Tau</f>
        <v>140</v>
      </c>
      <c r="D9" t="s">
        <v>71</v>
      </c>
    </row>
    <row r="11" spans="1:10" x14ac:dyDescent="0.3">
      <c r="A11" t="s">
        <v>81</v>
      </c>
      <c r="C11">
        <f>C9/COP</f>
        <v>35</v>
      </c>
      <c r="D11" t="s">
        <v>71</v>
      </c>
    </row>
    <row r="12" spans="1:10" x14ac:dyDescent="0.3">
      <c r="A12" t="s">
        <v>82</v>
      </c>
      <c r="C12">
        <f>C11*0.3</f>
        <v>10.5</v>
      </c>
      <c r="D12" t="s">
        <v>83</v>
      </c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Camino</vt:lpstr>
      <vt:lpstr>Corpo Scaldante</vt:lpstr>
      <vt:lpstr>Trasmittanza</vt:lpstr>
      <vt:lpstr>Riscaldamento</vt:lpstr>
      <vt:lpstr>Titolo</vt:lpstr>
      <vt:lpstr>Bombola da sub</vt:lpstr>
      <vt:lpstr>Pompa di calore</vt:lpstr>
      <vt:lpstr>COP</vt:lpstr>
      <vt:lpstr>cp_acqua</vt:lpstr>
      <vt:lpstr>cparia</vt:lpstr>
      <vt:lpstr>hin</vt:lpstr>
      <vt:lpstr>hout</vt:lpstr>
      <vt:lpstr>lambda_1</vt:lpstr>
      <vt:lpstr>lambda_2</vt:lpstr>
      <vt:lpstr>lambda_3</vt:lpstr>
      <vt:lpstr>M</vt:lpstr>
      <vt:lpstr>Maria</vt:lpstr>
      <vt:lpstr>Mpunto</vt:lpstr>
      <vt:lpstr>phi</vt:lpstr>
      <vt:lpstr>psat</vt:lpstr>
      <vt:lpstr>ptot</vt:lpstr>
      <vt:lpstr>Qp</vt:lpstr>
      <vt:lpstr>Qpunto</vt:lpstr>
      <vt:lpstr>Rtot</vt:lpstr>
      <vt:lpstr>S</vt:lpstr>
      <vt:lpstr>s_1</vt:lpstr>
      <vt:lpstr>s_2</vt:lpstr>
      <vt:lpstr>s_3</vt:lpstr>
      <vt:lpstr>T_fin</vt:lpstr>
      <vt:lpstr>T_in</vt:lpstr>
      <vt:lpstr>T_iniz</vt:lpstr>
      <vt:lpstr>T_out</vt:lpstr>
      <vt:lpstr>Tau</vt:lpstr>
      <vt:lpstr>Tfin</vt:lpstr>
      <vt:lpstr>Tin</vt:lpstr>
      <vt:lpstr>Tiniz</vt:lpstr>
      <vt:lpstr>Tout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2022-11-30T11:03:44Z</dcterms:created>
  <dcterms:modified xsi:type="dcterms:W3CDTF">2022-11-30T12:33:43Z</dcterms:modified>
</cp:coreProperties>
</file>